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2" sheetId="2" r:id="rId2"/>
    <sheet name="SO 98-98" sheetId="3" r:id="rId3"/>
    <sheet name="SO 03" sheetId="4" r:id="rId4"/>
    <sheet name="SO 05" sheetId="5" r:id="rId5"/>
  </sheets>
  <definedNames/>
  <calcPr/>
  <webPublishing/>
</workbook>
</file>

<file path=xl/sharedStrings.xml><?xml version="1.0" encoding="utf-8"?>
<sst xmlns="http://schemas.openxmlformats.org/spreadsheetml/2006/main" count="2954" uniqueCount="682">
  <si>
    <t>Aspe</t>
  </si>
  <si>
    <t>Rekapitulace ceny</t>
  </si>
  <si>
    <t>S621900153</t>
  </si>
  <si>
    <t>Výstavba PZS v km 37,303 (P1467) trati Číčenice – Volary</t>
  </si>
  <si>
    <t>ZŘ</t>
  </si>
  <si>
    <t>20210112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</si>
  <si>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</si>
  <si>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</si>
  <si>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</si>
  <si>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</si>
  <si>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</si>
  <si>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</si>
  <si>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</si>
  <si>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</si>
  <si>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</si>
  <si>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</si>
  <si>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02</t>
  </si>
  <si>
    <t>PZS v km 37,303 (P1467)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</si>
  <si>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</si>
  <si>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</si>
  <si>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</si>
  <si>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</si>
  <si>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</si>
  <si>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</si>
  <si>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</si>
  <si>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</si>
  <si>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</si>
  <si>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</si>
  <si>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</si>
  <si>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</si>
  <si>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</si>
  <si>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</si>
  <si>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</si>
  <si>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</si>
  <si>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</si>
  <si>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</si>
  <si>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</si>
  <si>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</si>
  <si>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</si>
  <si>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</si>
  <si>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</si>
  <si>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</si>
  <si>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</si>
  <si>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</si>
  <si>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</si>
  <si>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02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</si>
  <si>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</si>
  <si>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</si>
  <si>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</si>
  <si>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</si>
  <si>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</si>
  <si>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</si>
  <si>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</si>
  <si>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</si>
  <si>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 2019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</si>
  <si>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</si>
  <si>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</si>
  <si>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</si>
  <si>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</si>
  <si>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</si>
  <si>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</si>
  <si>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</si>
  <si>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</si>
  <si>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</si>
  <si>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</si>
  <si>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</si>
  <si>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</si>
  <si>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</si>
  <si>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</si>
  <si>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</si>
  <si>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</si>
  <si>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V/259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</si>
  <si>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</si>
  <si>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</si>
  <si>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</si>
  <si>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</si>
  <si>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</si>
  <si>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</si>
  <si>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R2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</si>
  <si>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</si>
  <si>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Způsob měření:  
Udává se počet kusů kompletní konstrukce nebo práce.</t>
  </si>
  <si>
    <t>8</t>
  </si>
  <si>
    <t>75D117</t>
  </si>
  <si>
    <t>SKŘÍŇ LOGIKY RELÉOVÉHO PŘEJEZDOVÉHO ZABEZPEČOVACÍHO ZAŘÍZENÍ - MONTÁŽ</t>
  </si>
  <si>
    <t>9</t>
  </si>
  <si>
    <t>75D161</t>
  </si>
  <si>
    <t>RELÉOVÝ DOMEK (DO 9 M2) PREFABRIKOVANÝ, IZOLOVANÝ, S KLIMATIZACÍ A VNITŘNÍ KABELIZACÍ - DODÁVKA</t>
  </si>
  <si>
    <t>10</t>
  </si>
  <si>
    <t>75D167</t>
  </si>
  <si>
    <t>RELÉOVÝ DOMEK (DO 9 M2) PREFABRIKOVANÝ - MONTÁŽ</t>
  </si>
  <si>
    <t>13</t>
  </si>
  <si>
    <t>R5</t>
  </si>
  <si>
    <t>Skříňka místního ovládání - dodávka</t>
  </si>
  <si>
    <t>Výkaz výměr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</si>
  <si>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</si>
  <si>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</si>
  <si>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R6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</si>
  <si>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</si>
  <si>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</si>
  <si>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</si>
  <si>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R4</t>
  </si>
  <si>
    <t>Výměna stávajících (zastaralých) pagerů pro dálkové spouštění výstrahy - dodávka i montáž</t>
  </si>
  <si>
    <t>KPL</t>
  </si>
  <si>
    <t>Obsahuje veškeré činnosti dle názvu položky - komplet</t>
  </si>
  <si>
    <t>R7</t>
  </si>
  <si>
    <t>Bezdrátové ovládání PZS - dodávka</t>
  </si>
  <si>
    <t>Dodání bezrátového ovládání PZS, včetně  potřebného pomocného materiálu a jeho dopravy do staveništního skladu.</t>
  </si>
  <si>
    <t>16</t>
  </si>
  <si>
    <t>R8</t>
  </si>
  <si>
    <t>Bezdrátové ovládání PZS - montáž</t>
  </si>
  <si>
    <t>Položka obsahuje všechny náklady na montáž bezrátového ovládání PZS se všemi pomocnými a doplňujícími pracemi a součástmi, případné použití mechanizmů, včetně dopravy ze skladu k místu montáže.</t>
  </si>
  <si>
    <t>17</t>
  </si>
  <si>
    <t>R3</t>
  </si>
  <si>
    <t>Zapojení PZZ do systémové diagnostiky REMOTE, úprava zobrazení na JOP - KOMPLET (dodávka i montáž)</t>
  </si>
  <si>
    <t>18</t>
  </si>
  <si>
    <t>75IEC2</t>
  </si>
  <si>
    <t>VENKOVNÍ TELEFONNÍ OBJEKT NA ZDI</t>
  </si>
  <si>
    <t>R9</t>
  </si>
  <si>
    <t>VÝSTRAŽNÍK SE ZÁVOROU, 2 SKŘÍNĚ - DODÁVKA</t>
  </si>
  <si>
    <t>Položka obsahuje dodávka výstražníku se závorou 2 skříně podle jeho typu a potřebného pomocného materiálu a dopravy do staveništního skladu, včetně DZ A32a</t>
  </si>
  <si>
    <t>19</t>
  </si>
  <si>
    <t>75IECX</t>
  </si>
  <si>
    <t>VENKOVNÍ TELEFONNÍ OBJEKT - MONTÁŽ</t>
  </si>
  <si>
    <t>R10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</si>
  <si>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</si>
  <si>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</si>
  <si>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20</t>
  </si>
  <si>
    <t>75D237</t>
  </si>
  <si>
    <t>VÝSTRAŽNÍK SE ZÁVOROU, 2 SKŘÍNĚ - MONTÁŽ</t>
  </si>
  <si>
    <t>21</t>
  </si>
  <si>
    <t>75D217</t>
  </si>
  <si>
    <t>VÝSTRAŽNÍK SE ZÁVOROU, 1 SKŘÍŇ - MONTÁŽ</t>
  </si>
  <si>
    <t>22</t>
  </si>
  <si>
    <t>R11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</si>
  <si>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</si>
  <si>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</si>
  <si>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R12</t>
  </si>
  <si>
    <t>SNÍMAČ POČÍTAČE NÁPRAV - DODÁVKA</t>
  </si>
  <si>
    <t>Položka obsahuje kompletní dodávka snímače počítače náprav, potřebného pomocného materiálu a dopravy do staveništního skladu.</t>
  </si>
  <si>
    <t>23</t>
  </si>
  <si>
    <t>75D261</t>
  </si>
  <si>
    <t>PŘEJEZDNÍK - DODÁVKA</t>
  </si>
  <si>
    <t>24</t>
  </si>
  <si>
    <t>75D267</t>
  </si>
  <si>
    <t>PŘEJEZDNÍK - MONTÁŽ</t>
  </si>
  <si>
    <t>25</t>
  </si>
  <si>
    <t>75C721</t>
  </si>
  <si>
    <t>VZDÁLENOSTNÍ UPOZORNOVADLO, NEPROMĚNNÉ NÁVĚSTIDLO SE ZÁKLADEM - DODÁVKA</t>
  </si>
  <si>
    <t>R13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</si>
  <si>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</si>
  <si>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</si>
  <si>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</si>
  <si>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75C727</t>
  </si>
  <si>
    <t>VZDÁLENOSTNÍ UPOZORNOVADLO, NEPROMĚNNÉ NÁVĚSTIDLO SE ZÁKLADEM - MONTÁŽ</t>
  </si>
  <si>
    <t>R14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</si>
  <si>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</si>
  <si>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</si>
  <si>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</si>
  <si>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75C917</t>
  </si>
  <si>
    <t>SNÍMAČ POČÍTAČE NÁPRAV - MONTÁŽ</t>
  </si>
  <si>
    <t>R15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</si>
  <si>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</si>
  <si>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</si>
  <si>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</si>
  <si>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R16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</si>
  <si>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</si>
  <si>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</si>
  <si>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</si>
  <si>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</si>
  <si>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</si>
  <si>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</si>
  <si>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</si>
  <si>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</si>
  <si>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</si>
  <si>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</si>
  <si>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</si>
  <si>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</si>
  <si>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</si>
  <si>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</si>
  <si>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</si>
  <si>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</si>
  <si>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</si>
  <si>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</si>
  <si>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</si>
  <si>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R17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</si>
  <si>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</si>
  <si>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</si>
  <si>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</si>
  <si>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R18</t>
  </si>
  <si>
    <t>Realizační dokumentace</t>
  </si>
  <si>
    <t>Položka zahrnuje vypracování realizační dokumentace předmětného PS - komplet.</t>
  </si>
  <si>
    <t>Kabelizace</t>
  </si>
  <si>
    <t>36</t>
  </si>
  <si>
    <t>75A131</t>
  </si>
  <si>
    <t>KABEL METALICKÝ DVOUPLÁŠŤOVÝ DO 12 PÁRŮ - DODÁVKA</t>
  </si>
  <si>
    <t>KMPÁR</t>
  </si>
  <si>
    <t>37</t>
  </si>
  <si>
    <t>701005</t>
  </si>
  <si>
    <t>VYHLEDÁVACÍ MARKER ZEMNÍ S MOŽNOSTÍ ZÁPISU</t>
  </si>
  <si>
    <t>75A217</t>
  </si>
  <si>
    <t>ZATAŽENÍ A SPOJKOVÁNÍ KABELŮ DO 12 PÁRŮ - MONTÁŽ</t>
  </si>
  <si>
    <t>38</t>
  </si>
  <si>
    <t>742H12</t>
  </si>
  <si>
    <t>KABEL NN ČTYŘ- A PĚTIŽÍLOVÝ CU S PLASTOVOU IZOLACÍ OD 4 DO 16 MM2</t>
  </si>
  <si>
    <t>75II1X</t>
  </si>
  <si>
    <t>SPOJKA PRO CELOPLASTOVÉ KABELY BEZ PANCÍŘE - MONTÁŽ</t>
  </si>
  <si>
    <t>39</t>
  </si>
  <si>
    <t>742L12</t>
  </si>
  <si>
    <t>UKONČENÍ DVOU AŽ PĚTIŽÍLOVÉHO KABELU V ROZVADĚČI NEBO NA PŘÍSTROJI OD 4 DO 16 MM2</t>
  </si>
  <si>
    <t>40</t>
  </si>
  <si>
    <t>75I222</t>
  </si>
  <si>
    <t>KABEL ZEMNÍ DVOUPLÁŠŤOVÝ BEZ PANCÍŘE PRŮMĚRU ŽÍLY 0,8 MM DO 25XN</t>
  </si>
  <si>
    <t>KMČTYŘKA</t>
  </si>
  <si>
    <t>75II11</t>
  </si>
  <si>
    <t>SPOJKA PRO CELOPLASTOVÉ KABELY BEZ PANCÍŘE DO 100 ŽIL</t>
  </si>
  <si>
    <t>41</t>
  </si>
  <si>
    <t>75I22X</t>
  </si>
  <si>
    <t>KABEL ZEMNÍ DVOUPLÁŠŤOVÝ BEZ PANCÍŘE PRŮMĚRU ŽÍLY 0,8 MM - MONTÁŽ</t>
  </si>
  <si>
    <t>42</t>
  </si>
  <si>
    <t>75IJ23</t>
  </si>
  <si>
    <t>MĚŘENÍ ZÁVĚREČNÉ DÁLKOVÝCH KABELŮ V OBOU SMĚRECH V PLNÉM ROZSAHU BEZ PROVOZU</t>
  </si>
  <si>
    <t>ČTYŘKA</t>
  </si>
  <si>
    <t>Trubky HDPE</t>
  </si>
  <si>
    <t>75I911</t>
  </si>
  <si>
    <t>OPTOTRUBKA HDPE PRŮMĚRU DO 40 MM</t>
  </si>
  <si>
    <t>75I91X</t>
  </si>
  <si>
    <t>OPTOTRUBKA HDPE - MONTÁŽ</t>
  </si>
  <si>
    <t>75I962</t>
  </si>
  <si>
    <t>OPTOTRUBKA - KALIBRACE</t>
  </si>
  <si>
    <t>75IA51</t>
  </si>
  <si>
    <t>OPTOTRUBKOVÁ KONCOVKA PRŮMĚRU DO 40 MM</t>
  </si>
  <si>
    <t>43</t>
  </si>
  <si>
    <t>75I961</t>
  </si>
  <si>
    <t>OPTOTRUBKA - HERMETIZACE ÚSEKU DO 2000 M</t>
  </si>
  <si>
    <t>ÚSEK</t>
  </si>
  <si>
    <t>75IA5X</t>
  </si>
  <si>
    <t>OPTOTRUBKOVÁ KONCOVKA - MONTÁŽ</t>
  </si>
  <si>
    <t>44</t>
  </si>
  <si>
    <t>75IA11</t>
  </si>
  <si>
    <t>OPTOTRUBKOVÁ SPOJKA PRŮMĚRU DO 40 MM</t>
  </si>
  <si>
    <t>45</t>
  </si>
  <si>
    <t>75IA1X</t>
  </si>
  <si>
    <t>OPTOTRUBKOVÁ SPOJKA - MONTÁŽ</t>
  </si>
  <si>
    <t>Zemní práce</t>
  </si>
  <si>
    <t>46</t>
  </si>
  <si>
    <t>R19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</si>
  <si>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</si>
  <si>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</si>
  <si>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</si>
  <si>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47</t>
  </si>
  <si>
    <t>709210</t>
  </si>
  <si>
    <t>KŘIŽOVATKA KABELOVÝCH VEDENÍ SE STÁVAJÍCÍ INŽENÝRSKOU SÍTÍ (KABELEM, POTRUBÍM APOD.)</t>
  </si>
  <si>
    <t>48</t>
  </si>
  <si>
    <t>R20</t>
  </si>
  <si>
    <t>POMOC PRÁCE ZŘÍZ NEBO ZAJIŠŤ OCHRANU INŽENÝRSKÝCH SÍTÍ</t>
  </si>
  <si>
    <t>Zahrnuje veškeré náklady spojené s objednatelem požadovanými pracemi</t>
  </si>
  <si>
    <t>49</t>
  </si>
  <si>
    <t>R21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</si>
  <si>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</si>
  <si>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</si>
  <si>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</si>
  <si>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50</t>
  </si>
  <si>
    <t>R22</t>
  </si>
  <si>
    <t>HLOUBENÍ RÝH ŠÍŘ DO 2M PAŽ I NEPAŽ TŘ. I</t>
  </si>
  <si>
    <t>51</t>
  </si>
  <si>
    <t>17411</t>
  </si>
  <si>
    <t>ZÁSYP JAM A RÝH ZEMINOU SE ZHUTNĚNÍM</t>
  </si>
  <si>
    <t>52</t>
  </si>
  <si>
    <t>702312</t>
  </si>
  <si>
    <t>ZAKRYTÍ KABELŮ VÝSTRAŽNOU FÓLIÍ ŠÍŘKY PŘES 20 DO 40 CM</t>
  </si>
  <si>
    <t>53</t>
  </si>
  <si>
    <t>14173</t>
  </si>
  <si>
    <t>PROTLAČOVÁNÍ POTRUBÍ Z PLAST HMOT DN DO 200MM</t>
  </si>
  <si>
    <t>54</t>
  </si>
  <si>
    <t>R23</t>
  </si>
  <si>
    <t>KABELOVÁ CHRÁNIČKA ZEMNÍ DN PŘES 100 DO 200 MM</t>
  </si>
  <si>
    <t>Položka zahrnuje materiál dle názvu položky včetně montáže a uložení</t>
  </si>
  <si>
    <t>55</t>
  </si>
  <si>
    <t>18210</t>
  </si>
  <si>
    <t>ÚPRAVA POVRCHŮ SROVNÁNÍM ÚZEMÍ</t>
  </si>
  <si>
    <t>56</t>
  </si>
  <si>
    <t>111204</t>
  </si>
  <si>
    <t>ODSTRANĚNÍ KŘOVIN S ODVOZEM DO 5KM</t>
  </si>
  <si>
    <t>M2</t>
  </si>
  <si>
    <t>R24</t>
  </si>
  <si>
    <t>ZÁKLAD PRO RD DLE REALIZACNÍ DOKUMENTACE - komplet (dodávka i montáž)</t>
  </si>
  <si>
    <t>57</t>
  </si>
  <si>
    <t>R25</t>
  </si>
  <si>
    <t>OSTATNÍ POŽADAVKY - ZEMĚMĚŘIČSKÁ MĚŘENÍ</t>
  </si>
  <si>
    <t>Zahrnuje veškeré náklady spojené s požadovanými pracemi ( dle názvu položky)</t>
  </si>
  <si>
    <t>Demontáže</t>
  </si>
  <si>
    <t>58</t>
  </si>
  <si>
    <t>R26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</si>
  <si>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</si>
  <si>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</si>
  <si>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</si>
  <si>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</si>
  <si>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</si>
  <si>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</si>
  <si>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</si>
  <si>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</si>
  <si>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</si>
  <si>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</si>
  <si>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</si>
  <si>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</si>
  <si>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</si>
  <si>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</si>
  <si>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</si>
  <si>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</si>
  <si>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</si>
  <si>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</si>
  <si>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</si>
  <si>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</si>
  <si>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</si>
  <si>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</si>
  <si>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</si>
  <si>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</si>
  <si>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</si>
  <si>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</si>
  <si>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</si>
  <si>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</si>
  <si>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</si>
  <si>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</si>
  <si>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</si>
  <si>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</si>
  <si>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</si>
  <si>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dle SoD</t>
  </si>
  <si>
    <t>Položka zahrnuje veškeré činnosti nezbytné k zajištění exkurze.</t>
  </si>
  <si>
    <t>E.1.3</t>
  </si>
  <si>
    <t>Železniční přejezdy</t>
  </si>
  <si>
    <t xml:space="preserve">  SO 03</t>
  </si>
  <si>
    <t>Přejezd v km 37,303</t>
  </si>
  <si>
    <t>SO 03</t>
  </si>
  <si>
    <t>0</t>
  </si>
  <si>
    <t>Všeobecné položky</t>
  </si>
  <si>
    <t>15113</t>
  </si>
  <si>
    <t>POPLATKY ZA LIKVIDACŮ ODPADŮ NEKONTAMINOVANÝCH - 17 05 04 VYTĚŽENÉ ZEMINY A HORNINY - III. TŘÍDA - TĚŽITELNOSTI</t>
  </si>
  <si>
    <t>T</t>
  </si>
  <si>
    <t>výkopová zemina (odečten objem na zásypy) * objemová hmotnost (2,0)</t>
  </si>
  <si>
    <t>15130</t>
  </si>
  <si>
    <t>POPLATKY ZA LIKVIDACŮ ODPADŮ NEKONTAMINOVANÝCH - 17 03 02 VYBOURANÝ ASFALTOVÝ BETON BEZ DEHTU</t>
  </si>
  <si>
    <t>1: odstranění asfaltového stávajícího krytu, tl. 100mm * objemová hmotnost (2,5)</t>
  </si>
  <si>
    <t>15140</t>
  </si>
  <si>
    <t>POPLATKY ZA LIKVIDACŮ ODPADŮ NEKONTAMINOVANÝCH - 17 01 01 BETON Z DEMOLIC OBJEKTŮ, ZÁKLADŮ TV</t>
  </si>
  <si>
    <t>1: drobné objekty, základy stožárů apod.*objem.hmotnost, 5*2,5</t>
  </si>
  <si>
    <t>15150</t>
  </si>
  <si>
    <t>POPLATKY ZA LIKVIDACŮ ODPADŮ NEKONTAMINOVANÝCH - 17 05 08 ŠTĚRK Z KOLEJIŠTĚ (ODPAD PO RECYKLACI)</t>
  </si>
  <si>
    <t>objem odtěženého kolejového lože * objemová hmotnost (2,0)</t>
  </si>
  <si>
    <t>15160</t>
  </si>
  <si>
    <t>POPLATKY ZA LIKVIDACŮ ODPADŮ NEKONTAMINOVANÝCH - 02 01 03 SMÝCENÉ STROMY A KEŘE</t>
  </si>
  <si>
    <t>odhad 250kg,  0,25t</t>
  </si>
  <si>
    <t>15250</t>
  </si>
  <si>
    <t>POPLATKY ZA LIKVIDACŮ ODPADŮ NEKONTAMINOVANÝCH - 17 02 03 POLYETYLÉNOVÉ PODLOŽKY (ŽEL. SVRŠEK)</t>
  </si>
  <si>
    <t>1: pražce*2*0,09 
2: 46*2*0,09/1000</t>
  </si>
  <si>
    <t>15260</t>
  </si>
  <si>
    <t>POPLATKY ZA LIKVIDACŮ ODPADŮ NEKONTAMINOVANÝCH - 07 02 99 PRYŽOVÉ PODLOŽKY (ŽEL. SVRŠEK)</t>
  </si>
  <si>
    <t>1: pražce*2*0,214/1000 
2: 46*2*0,214/1000</t>
  </si>
  <si>
    <t>15330</t>
  </si>
  <si>
    <t>POPLATKY ZA LIKVIDACŮ ODPADŮ NEKONTAMINOVANÝCH - 17 05 04 KAMENNÁ SUŤ</t>
  </si>
  <si>
    <t>odstranění podkladních vrstev vozovek z kameniva drceného tl. 500mm*objemová hmotnost (2,0)</t>
  </si>
  <si>
    <t>15520</t>
  </si>
  <si>
    <t>POPLATKY ZA LIKVIDACŮ ODPADŮ NEBEZPEČNÝCH - 17 02 04* ŽELEZNIČNÍ PRAŽCE DŘEVĚNÉ</t>
  </si>
  <si>
    <t>25/0,657=38ks*0,105</t>
  </si>
  <si>
    <t>15210</t>
  </si>
  <si>
    <t>POPLATKY ZA LIKVIDACŮ ODPADŮ NEKONTAMINOVANÝCH - 17 01 01 ŽELEZNIČNÍ PRAŽCE BETONOVÉ</t>
  </si>
  <si>
    <t>5/0,657=8ks*0,26</t>
  </si>
  <si>
    <t>11</t>
  </si>
  <si>
    <t>111203</t>
  </si>
  <si>
    <t>ODSTRANĚNÍ KŘOVIN S ODVOZEM DO 3KM</t>
  </si>
  <si>
    <t>odhad 150m2</t>
  </si>
  <si>
    <t>12</t>
  </si>
  <si>
    <t>113138</t>
  </si>
  <si>
    <t>ODSTRANĚNÍ KRYTU ZPEVNĚNÝCH PLOCH S ASFALT POJIVEM, ODVOZ DO 20KM</t>
  </si>
  <si>
    <t>odstranění asfalt.stáv.krytu tl. 100mm: (vlevo 70+ vpravo 80)*0,100</t>
  </si>
  <si>
    <t>113328</t>
  </si>
  <si>
    <t>ODSTRAN PODKL VOZOVEK A CHODNÍKŮ Z KAMENIVA NESTMEL, ODVOZ DO 20KM</t>
  </si>
  <si>
    <t>vč. krajnic</t>
  </si>
  <si>
    <t>odstranění podkladních vrstev z kameniva drceného tl. 300mm: (vlevo 70+ vpravo 80)*0,300</t>
  </si>
  <si>
    <t>12110A</t>
  </si>
  <si>
    <t>SEJMUTÍ ORNICE NEBO LESNÍ PŮDY-BEZ DOPRAVY</t>
  </si>
  <si>
    <t>vpravo (25+37+15+7+10+34+17)m2, vlevo (15+10)m2, tl. 0,15m</t>
  </si>
  <si>
    <t>12110B</t>
  </si>
  <si>
    <t>SEJMUTÍ ORNICE NEBO LESNÍ PŮDY-DOPRAVA</t>
  </si>
  <si>
    <t>m3.km</t>
  </si>
  <si>
    <t>vpravo (25+37+15+7+10+34+17)m2, vlevo (15+10)m2, tl. 0,15m, odvoz 20 km</t>
  </si>
  <si>
    <t>123938</t>
  </si>
  <si>
    <t>ODKOP PRO SPOD STAVBU SILNIC A ŽELEZNIC TŘ. III, ODVOZ DO 20KM</t>
  </si>
  <si>
    <t>prohloubení na novou pláň ŠL, pro sanaci (ZKPP): 6,40*27,30*0,50, odkop pro levostranný příkop odhad 20m3</t>
  </si>
  <si>
    <t>12933</t>
  </si>
  <si>
    <t>ČIŠTĚNÍ PŘÍKOPŮ OD NÁNOSU PŘES 0,50M3/M</t>
  </si>
  <si>
    <t>délka příkopu 30m drážní</t>
  </si>
  <si>
    <t>132938</t>
  </si>
  <si>
    <t>HLOUBENÍ RÝH ŠÍŘ DO 2M PAŽ I NEPAŽ TŘ. III, ODVOZ DO 20KM</t>
  </si>
  <si>
    <t>trativod+svodné potrubí:  šířka *  hloubka * délka : 0,6*1,0*(17+8+4), pro odstranění propustku (8,0+7,0)*1,5*2,0</t>
  </si>
  <si>
    <t>133938</t>
  </si>
  <si>
    <t>HLOUBENÍ ŠACHET ZAPAŽ I NEPAŽ TŘ. III, ODVOZ DO 20KM</t>
  </si>
  <si>
    <t>3 šachty: 3*1*1*0,7</t>
  </si>
  <si>
    <t>zásyp svod.potrubí + tříděný zásyp po propustku; podkl. vrstva zlepš. zemina: 0,6*1,0*(17+8+4)+(8+7)*1,5*2,0</t>
  </si>
  <si>
    <t>17511</t>
  </si>
  <si>
    <t>OBSYP POTRUBÍ A OBJEKTŮ SE ZHUTNĚNÍM</t>
  </si>
  <si>
    <t>délka svodného potrubí a zatrubnění* šířka rýhy * výška obsypu (17+8+4+8)*0,6*0,4</t>
  </si>
  <si>
    <t>18120</t>
  </si>
  <si>
    <t>ÚPRAVA PLÁNĚ SE ZHUTNĚNÍM V HORNINĚ TŘ. II</t>
  </si>
  <si>
    <t>zemní pláň: 30*6,40</t>
  </si>
  <si>
    <t>18222</t>
  </si>
  <si>
    <t>ROZPROSTŘENÍ ORNICE VE SVAHU V TL DO 0,15M</t>
  </si>
  <si>
    <t>plochy zatravnění svahu: (34+25+15)m2</t>
  </si>
  <si>
    <t>18232</t>
  </si>
  <si>
    <t>ROZPROSTŘENÍ ORNICE V ROVINĚ V TL DO 0,15M</t>
  </si>
  <si>
    <t>zelené pásy: vlevo 120m2, vpravo 100m2 odhad</t>
  </si>
  <si>
    <t>18241</t>
  </si>
  <si>
    <t>ZALOŽENÍ TRÁVNÍKU RUČNÍM VÝSEVEM</t>
  </si>
  <si>
    <t>1: obnova trávníku v rámci staveniště - odhadovaná plocha 25 x 25 m2 
2: 25*25</t>
  </si>
  <si>
    <t>18242</t>
  </si>
  <si>
    <t>ZALOŽENÍ TRÁVNÍKU HYDROOSEVEM NA ORNICI</t>
  </si>
  <si>
    <t>18243</t>
  </si>
  <si>
    <t>ZALOŽENÍ TRÁVNÍKU HYDROOSEVEM NA HLUŠINU</t>
  </si>
  <si>
    <t>18461</t>
  </si>
  <si>
    <t>MULČOVÁNÍ</t>
  </si>
  <si>
    <t>18600</t>
  </si>
  <si>
    <t>ZALÉVÁNÍ VODOU</t>
  </si>
  <si>
    <t>zalévaní svahů + v rovině: (74+120+100)*0,15</t>
  </si>
  <si>
    <t>Základy</t>
  </si>
  <si>
    <t>21197</t>
  </si>
  <si>
    <t>OPLÁŠTĚNÍ ODVODŇOVACÍCH ŽEBER Z GEOTEXTILIE</t>
  </si>
  <si>
    <t>délka trativodu * šířka geotextilie * 20% překryv: (17+8)*0,6*2*1,0*1,2</t>
  </si>
  <si>
    <t>212637</t>
  </si>
  <si>
    <t>TRATIVODY KOMPL Z TRUB Z PLAST HM DN DO 150MM, RÝHA TŘ III</t>
  </si>
  <si>
    <t>délka trativodu: 17+8m</t>
  </si>
  <si>
    <t>Svislé konstrukce</t>
  </si>
  <si>
    <t>386314</t>
  </si>
  <si>
    <t>KOMPL KONSTR JÍMEK Z DÍLCŮ Z PROST BET DO C25/30</t>
  </si>
  <si>
    <t>objem 2*1,5*2,0</t>
  </si>
  <si>
    <t>Vodorovné konstrukce</t>
  </si>
  <si>
    <t>45152</t>
  </si>
  <si>
    <t>PODKLADNÍ A VÝPLŇOVÉ VRSTVY Z KAMENIVA DRCENÉHO</t>
  </si>
  <si>
    <t>podklad pod dlažbu, plocha * výška vrstvy 5cm*vliv sklonu: (4+37+17)*0,05*1,5</t>
  </si>
  <si>
    <t>465512</t>
  </si>
  <si>
    <t>DLAŽBY Z LOMOVÉHO KAMENE NA MC</t>
  </si>
  <si>
    <t>zpevněný povrch drážního příkopu u zatrubnění a výtok od svod.potrubí* výška dlažby*vliv sklonu: (4+37+17)*0,15*1,5</t>
  </si>
  <si>
    <t>Komunikace</t>
  </si>
  <si>
    <t>501101</t>
  </si>
  <si>
    <t>ZŘÍZENÍ KONSTRUKČNÍ VRSTVY TĚLESA ŽELEZNIČNÍHO SPODKU ZE ŠTĚRKODRTI NOVÉ</t>
  </si>
  <si>
    <t>plocha * výška vrstvy: 27,3*6,4*(0,2+0,3)</t>
  </si>
  <si>
    <t>502941</t>
  </si>
  <si>
    <t>ZŘÍZENÍ KONSTRUKČNÍ VRSTVY TĚLESA ŽELEZNIČNÍHO SPODKU Z GEOTEXTILIE</t>
  </si>
  <si>
    <t>šířka * délka geotextilie * 20% rezerva: 27,3*6,40*1,2</t>
  </si>
  <si>
    <t>512550</t>
  </si>
  <si>
    <t>KOLEJOVÉ LOŽE - ZŘÍZENÍ Z KAMENIVA HRUBÉHO DRCENÉHO (ŠTĚRK)</t>
  </si>
  <si>
    <t>otevřené ŠL+zapuštěné pod přejezdem: 30*2,46</t>
  </si>
  <si>
    <t>513550</t>
  </si>
  <si>
    <t>KOLEJOVÉ LOŽE - DOPLNĚNÍ Z KAMENIVA HRUBÉHO DRCENÉHO (ŠTĚRK)</t>
  </si>
  <si>
    <t>doplnění ŠL 5% obj. při úpravě GPK v rozsahu stavby: (375,629-30)*2,46*0,05</t>
  </si>
  <si>
    <t>528331</t>
  </si>
  <si>
    <t>KOLEJ 49 E1, ROZD. "U", BEZSTYKOVÁ, PR. BET. PODKLADNICOVÝ, UP. TUHÉ</t>
  </si>
  <si>
    <t>dlouhé kolejnicové pasy 30m, pražce bet.</t>
  </si>
  <si>
    <t>542121</t>
  </si>
  <si>
    <t>SMĚROVÉ A VÝŠKOVÉ VYROVNÁNÍ KOLEJE NA PRAŽCÍCH BETONOVÝCH DO 0,05 M</t>
  </si>
  <si>
    <t>km 37,019 329 až km 37,394 958</t>
  </si>
  <si>
    <t>545121</t>
  </si>
  <si>
    <t>SVAR KOLEJNIC (STEJNÉHO TVARU) 49 E1, T JEDNOTLIVĚ</t>
  </si>
  <si>
    <t>počet svarů: 2ks před přejezdem 49E1/49E1</t>
  </si>
  <si>
    <t>R549510</t>
  </si>
  <si>
    <t>ŘEZÁNÍ KOLEJNIC BEZ OHLEDU NA TVAR</t>
  </si>
  <si>
    <t>OTSKP 2017</t>
  </si>
  <si>
    <t>2ks</t>
  </si>
  <si>
    <t>Technická specifikace položky odpovídá příslušné cenové soustavě (položka 549510). Cena v OTSKP 2018 není obsažena, v rozpočtu je cena dle OTSKP ŽS 2017 (322,-Kč) povýšená o 5%.</t>
  </si>
  <si>
    <t>56333</t>
  </si>
  <si>
    <t>VOZOVKOVÉ VRSTVY ZE ŠTĚRKODRTI TL. DO 150MM</t>
  </si>
  <si>
    <t>(70+80+15+10+7+10)*2</t>
  </si>
  <si>
    <t>56942</t>
  </si>
  <si>
    <t>ZPEVNĚNÍ KRAJNIC ZE ŠTĚRKOPÍSKU TL. DO 100MM</t>
  </si>
  <si>
    <t>15+10+7+10</t>
  </si>
  <si>
    <t>57132</t>
  </si>
  <si>
    <t>UZAVŘENÉ OBALOVANÉ KAMENIVO TL. DO 100MM</t>
  </si>
  <si>
    <t>oprava lesních cest LČR</t>
  </si>
  <si>
    <t>množství : 350 délky*4m šířky, tl. 100mm</t>
  </si>
  <si>
    <t>572221</t>
  </si>
  <si>
    <t>SPOJOVACÍ POSTŘIK Z ASFALTU DO 1,0KG/M2</t>
  </si>
  <si>
    <t>z půdorysu: 70+80* 2 mezi vrstvami asfaltu=300m2</t>
  </si>
  <si>
    <t>574A33</t>
  </si>
  <si>
    <t>ASFALTOVÝ BETON PRO OBRUSNÉ VRSTVY ACO 11 TL. 40MM</t>
  </si>
  <si>
    <t>vozovkové vrstvy viz situace přejezdu: 70+80</t>
  </si>
  <si>
    <t>574E46</t>
  </si>
  <si>
    <t>ASFALTOVÝ BETON PRO PODKLADNÍ VRSTVY ACP 16+, 16S TL. 50MM</t>
  </si>
  <si>
    <t>577205</t>
  </si>
  <si>
    <t>VRSTVY PRO OBNOVU A OPRAVY-JEDNOVRST NÁTĚR S DVOJ PODRC</t>
  </si>
  <si>
    <t>oprava lesních cest LČR, Nátěr živičný s posypem, emulze silniční,2,20 kg/m2</t>
  </si>
  <si>
    <t>množství: 350m délky * 4 m šířky * 2</t>
  </si>
  <si>
    <t>57791D</t>
  </si>
  <si>
    <t>VÝSPRAVA VÝTLUKŮ SMĚSÍ ACP (HMOTNOST)</t>
  </si>
  <si>
    <t>OTSKP2019</t>
  </si>
  <si>
    <t>množství (odhad): 10t</t>
  </si>
  <si>
    <t>Trubní vedení</t>
  </si>
  <si>
    <t>87444</t>
  </si>
  <si>
    <t>POTRUBÍ Z TRUB PLASTOVÝCH ODPADNÍCH DN DO 250MM</t>
  </si>
  <si>
    <t>svodné potrubí dl.4,0m</t>
  </si>
  <si>
    <t>894846</t>
  </si>
  <si>
    <t>ŠACHTY KANALIZAČNÍ PLASTOVÉ D 400MM</t>
  </si>
  <si>
    <t>3 kusy</t>
  </si>
  <si>
    <t>Ostatní konstrukce a práce</t>
  </si>
  <si>
    <t>911CD1</t>
  </si>
  <si>
    <t>SVODIDLO BETON, ÚROVEŇ ZADRŽ H3 VÝŠ 0,8M - DODÁVKA A MONTÁŽ</t>
  </si>
  <si>
    <t>náklady na přemístění pomníku u přejezdu P1467</t>
  </si>
  <si>
    <t>množství 1</t>
  </si>
  <si>
    <t>914141</t>
  </si>
  <si>
    <t>DOPRAVNÍ ZNAČKY ZÁKL VEL OCEL FÓLIE TŘ 3 - DOD A MONTÁŽ</t>
  </si>
  <si>
    <t>2ks A29, 1 ks P7, 1 ks P8, 3 ks B17, 2 ks A32a, 2 ks A29. A29Technická specifikace položky odpovídá příslušné cenové soustavě.</t>
  </si>
  <si>
    <t>914143</t>
  </si>
  <si>
    <t>DOPRAVNÍ ZNAČKY ZÁKL VEL OCEL FÓLIE TŘ 3 - DEMONTÁŽ</t>
  </si>
  <si>
    <t>2ks A30, 2ks P6, 2ks A32a, 1ks P4</t>
  </si>
  <si>
    <t>914911</t>
  </si>
  <si>
    <t>SLOUPKY A STOJKY DOPRAVNÍCH ZNAČEK Z OCEL TRUBEK SE ZABETONOVÁNÍM - DODÁVKA A MONTÁŽ</t>
  </si>
  <si>
    <t>2 ks pro P7, P8</t>
  </si>
  <si>
    <t>914913</t>
  </si>
  <si>
    <t>SLOUPKY A STOJKY DZ Z OCEL TRUBEK SE ZABETON DEMONTÁŽ</t>
  </si>
  <si>
    <t>2 ks pro A32a</t>
  </si>
  <si>
    <t>915111</t>
  </si>
  <si>
    <t>VODOROVNÉ DOPRAVNÍ ZNAČENÍ BARVOU HLADKÉ - DODÁVKA A POKLÁDKA</t>
  </si>
  <si>
    <t>vodící čáry V4, š=0,125m, dl. 2*35m</t>
  </si>
  <si>
    <t>59</t>
  </si>
  <si>
    <t>917211</t>
  </si>
  <si>
    <t>ZÁHONOVÉ OBRUBNÍKY Z BETONOVÝCH OBRUBNÍKŮ ŠÍŘ 50MM</t>
  </si>
  <si>
    <t>2+4+9m</t>
  </si>
  <si>
    <t>60</t>
  </si>
  <si>
    <t>R9183D3</t>
  </si>
  <si>
    <t>PROPUSTY Z TRUB DN 600MM PLASTOVÝCH</t>
  </si>
  <si>
    <t>vč. podkladních vrstev, obsypu, geomříže, (komplet)</t>
  </si>
  <si>
    <t>11m</t>
  </si>
  <si>
    <t>61</t>
  </si>
  <si>
    <t>918513</t>
  </si>
  <si>
    <t>ČELA PROPUSTU Z KAMENE - OBKLAD</t>
  </si>
  <si>
    <t>obklad čel z dlažby z lomového kamene do betonu</t>
  </si>
  <si>
    <t>20 m2 * 0,15</t>
  </si>
  <si>
    <t>62</t>
  </si>
  <si>
    <t>919112</t>
  </si>
  <si>
    <t>ŘEZÁNÍ ASFALTOVÉHO KRYTU VOZOVEK TL DO 100MM</t>
  </si>
  <si>
    <t>řezání stávajícího asfaltového krytu: 5+7m</t>
  </si>
  <si>
    <t>63</t>
  </si>
  <si>
    <t>921112</t>
  </si>
  <si>
    <t>ŽELEZNIČNÍ PŘEJEZD CELOPRYŽOVÝ NA BETONOVÝCH PRAŽCÍCH</t>
  </si>
  <si>
    <t>plocha přejezdu včetně závěrných zídek: 7,20*3,71</t>
  </si>
  <si>
    <t>64</t>
  </si>
  <si>
    <t>921910</t>
  </si>
  <si>
    <t>PRAHOVÁ VPUSŤ</t>
  </si>
  <si>
    <t>délka: 8,0m</t>
  </si>
  <si>
    <t>65</t>
  </si>
  <si>
    <t>921930</t>
  </si>
  <si>
    <t>ANTIKOROZNÍ PROVEDENÍ UPEVŇOVADEL A JINÉHO DROBNÉHO KOLEJIVA</t>
  </si>
  <si>
    <t>16ks pražců s upevňovadly s antikorozní úpravou rozdělení "u" - 10m</t>
  </si>
  <si>
    <t>66</t>
  </si>
  <si>
    <t>923941</t>
  </si>
  <si>
    <t>ZAJIŠŤOVACÍ ZNAČKA KONZOLOVÁ (K) VČETNĚ OCELOVÉHO SLOUPKU</t>
  </si>
  <si>
    <t>1: počet nových zajišťovacích značek 
2: 7</t>
  </si>
  <si>
    <t>67</t>
  </si>
  <si>
    <t>925110</t>
  </si>
  <si>
    <t>DRÁŽNÍ STEZKY Z DRTI TL. DO 50 MM</t>
  </si>
  <si>
    <t>OTSKP 2018</t>
  </si>
  <si>
    <t>obě strany+úprava GPK: 0,4*30*2+(376-30)*0,4*2, přístupový chodník k RD: 14 m2</t>
  </si>
  <si>
    <t>68</t>
  </si>
  <si>
    <t>925120</t>
  </si>
  <si>
    <t>DRÁŽNÍ STEZKY Z DRTI TL. PŘES 50 MM</t>
  </si>
  <si>
    <t>doplnění do ZŠL: mimo vozovku uprostřed kolejí tl.700mm: š.1,0m: 8 
2: doplnění do ZŠL pod vozovkou: vlevo a vpravo koleje š.0,4m: 2*8</t>
  </si>
  <si>
    <t>69</t>
  </si>
  <si>
    <t>931317</t>
  </si>
  <si>
    <t>TĚSNĚNÍ DILATAČ SPAR ASF ZÁLIVKOU PRŮŘ DO 1000MM2</t>
  </si>
  <si>
    <t>zalití spár na rozhraní n. a stáv. krytu a u záv. zídek, průřez 30 x 50mm: 5+7+ 2*6m</t>
  </si>
  <si>
    <t>70</t>
  </si>
  <si>
    <t>965010</t>
  </si>
  <si>
    <t>Odstranění kolejového lože a drážních stezek</t>
  </si>
  <si>
    <t>stáv.ŠL: 36*2,46+ (+stezky) 2*0,40*0,50*36</t>
  </si>
  <si>
    <t>71</t>
  </si>
  <si>
    <t>965021</t>
  </si>
  <si>
    <t>Odstranění kolejového lože a drážních stezek - odvoz na skládku</t>
  </si>
  <si>
    <t>(stáv.ŠL: 36*2,46+ (+stezky) 2*0,40*0,50*36)*20</t>
  </si>
  <si>
    <t>72</t>
  </si>
  <si>
    <t>965114</t>
  </si>
  <si>
    <t>Demontáž koleje na betonových pražcích rozebráním do součástí</t>
  </si>
  <si>
    <t>5m</t>
  </si>
  <si>
    <t>73</t>
  </si>
  <si>
    <t>965116</t>
  </si>
  <si>
    <t>Demontáž koleje na betonových pražcích - odvoz rozebraných součástí (z místa demontáže nebo z - montážní základny) k likvidaci</t>
  </si>
  <si>
    <t>t.km</t>
  </si>
  <si>
    <t>délka kolejnicového pásu (0,04943 t/m): (0,04943*5*2)*20</t>
  </si>
  <si>
    <t>74</t>
  </si>
  <si>
    <t>965124</t>
  </si>
  <si>
    <t>Demontáž koleje na dřevěných pražcích rozebráním do součástí</t>
  </si>
  <si>
    <t>25m</t>
  </si>
  <si>
    <t>75</t>
  </si>
  <si>
    <t>965126</t>
  </si>
  <si>
    <t>Demontáž koleje na dřevěných pražcích - odvoz rozebraných součástí (z místa demontáže nebo z - montážní základny) k likvidaci</t>
  </si>
  <si>
    <t>délka kolejnicového pásu (0,04943 t/m): (0,04943*25*2)*20</t>
  </si>
  <si>
    <t>76</t>
  </si>
  <si>
    <t>965311</t>
  </si>
  <si>
    <t>Rozebrání přejezdu, přechodu z dílců</t>
  </si>
  <si>
    <t>živice: 6*7</t>
  </si>
  <si>
    <t>77</t>
  </si>
  <si>
    <t>965312</t>
  </si>
  <si>
    <t>Rozebrání přejezdu, přechodu z dílců - odvoz (na likvidaci odpadů nebo jiné určené místo)</t>
  </si>
  <si>
    <t>plocha * tl. 0,2m * objemová hmotnost: (6*7*0,2*2,5)*20</t>
  </si>
  <si>
    <t>78</t>
  </si>
  <si>
    <t>965851</t>
  </si>
  <si>
    <t>Demontáž zajišťovací značky</t>
  </si>
  <si>
    <t>počet demontovaných zajišťovacích značek: 7</t>
  </si>
  <si>
    <t>79</t>
  </si>
  <si>
    <t>965852</t>
  </si>
  <si>
    <t>Demontáž zajišťovací značky - odvoz (na likvidaci odpadů nebo jiné určené místo)</t>
  </si>
  <si>
    <t>počet demontovaných zajišťovacích značek - odvoz: 7*0,062*20</t>
  </si>
  <si>
    <t>80</t>
  </si>
  <si>
    <t>966346</t>
  </si>
  <si>
    <t>BOURÁNÍ PROPUSTŮ Z TRUB DN DO 400MM</t>
  </si>
  <si>
    <t>ev.km 37,295</t>
  </si>
  <si>
    <t>8m odhad, 2t/m</t>
  </si>
  <si>
    <t>81</t>
  </si>
  <si>
    <t>966396</t>
  </si>
  <si>
    <t>BOURÁNÍ PROPUSTŮ Z TRUB DN DO 2000MM</t>
  </si>
  <si>
    <t>8m odhad, 6t/m</t>
  </si>
  <si>
    <t>82</t>
  </si>
  <si>
    <t>96611A</t>
  </si>
  <si>
    <t>BOURÁNÍ KONSTRUKCÍ Z BETONOVÝCH DÍLCŮ - BEZ DOPRAVY</t>
  </si>
  <si>
    <t>drobné stavby v trase (např. základy)</t>
  </si>
  <si>
    <t>83</t>
  </si>
  <si>
    <t>966118</t>
  </si>
  <si>
    <t>BOURÁNÍ KONSTRUKCÍ Z BETONOVÝCH DÍLCŮ - DOPRAVA</t>
  </si>
  <si>
    <t>do 20 km</t>
  </si>
  <si>
    <t>(16+48+(5*2,5))*20</t>
  </si>
  <si>
    <t>E.3.6</t>
  </si>
  <si>
    <t>Rozvodny vn, nn, osvětlení a dálkové ovládání odpojovačů</t>
  </si>
  <si>
    <t xml:space="preserve">  SO 05</t>
  </si>
  <si>
    <t>Přípojka nn pro PZZ v km 37,303 (P1467)</t>
  </si>
  <si>
    <t>SO 05</t>
  </si>
  <si>
    <t>Přípojka nn pro PZZ</t>
  </si>
  <si>
    <t>742H11</t>
  </si>
  <si>
    <t>KABEL NN ČTYŘ- A PĚTIŽÍLOVÝ CU S PLASTOVOU IZOLACÍ DO 2,5 MM2</t>
  </si>
  <si>
    <t>742H23</t>
  </si>
  <si>
    <t>KABEL NN ČTYŘ- A PĚTIŽÍLOVÝ AL S PLASTOVOU IZOLACÍ OD 25 DO 50 MM2</t>
  </si>
  <si>
    <t>742L11</t>
  </si>
  <si>
    <t>UKONČENÍ DVOU AŽ PĚTIŽÍLOVÉHO KABELU V ROZVADĚČI NEBO NA PŘÍSTROJI DO 2,5 MM2</t>
  </si>
  <si>
    <t>702212</t>
  </si>
  <si>
    <t>75IG61</t>
  </si>
  <si>
    <t>VEDENÍ UZEMŇOVACÍ V ZEMI Z FEZN DRÁTU DO 120 MM2</t>
  </si>
  <si>
    <t>75IG6X</t>
  </si>
  <si>
    <t>VEDENÍ UZEMŇOVACÍ V ZEMI Z FEZN DRÁTU DO 120 MM2 - MONTÁŽ</t>
  </si>
  <si>
    <t>742L13</t>
  </si>
  <si>
    <t>UKONČENÍ DVOU AŽ PĚTIŽÍLOVÉHO KABELU V ROZVADĚČI NEBO NA PŘÍSTROJI OD 25 DO 50 MM2</t>
  </si>
  <si>
    <t>743D11</t>
  </si>
  <si>
    <t>SKŘÍŇ PŘÍPOJKOVÁ POJISTKOVÁ KOMPAKTNÍ PILÍŘOVÁ DO 63 A, DO 50 MM2, S 1-2 SADAMI JISTÍCÍCH PRVKŮ</t>
  </si>
  <si>
    <t>744H11</t>
  </si>
  <si>
    <t>POJISTKOVÝ SPODEK/LIŠTA PRO NOŽOVÉ POJISTKY JEDNOPÓLOVÝ DO 160 A</t>
  </si>
  <si>
    <t>744I01</t>
  </si>
  <si>
    <t>POJISTKOVÁ VLOŽKA DO 160 A</t>
  </si>
  <si>
    <t>PŘEJEZDOVÁ SKŘÍŇ VENKOVNÍ PRÁZDNÁ PLASTOVÁ V KOMPAKTNÍM PILÍŘI, MIN. IP 44</t>
  </si>
  <si>
    <t>R - položky</t>
  </si>
  <si>
    <t>TOPNÉ TĚLESO DO ROZVODNICE 100W</t>
  </si>
  <si>
    <t>741C01</t>
  </si>
  <si>
    <t>EKVIPOTENCIÁLNÍ PŘÍPOJNICE</t>
  </si>
  <si>
    <t>744C02</t>
  </si>
  <si>
    <t>NAPĚŤOVÁ SPOUŠŤ K MODULÁRNÍMU PŘÍSTROJI DO 125 A</t>
  </si>
  <si>
    <t>Viz TZ, výkres č. 10.</t>
  </si>
  <si>
    <t>744C01</t>
  </si>
  <si>
    <t>POMOCNÝ SPÍNAČ K MODULÁRNÍMU PŘÍSTROJI DO 125 A</t>
  </si>
  <si>
    <t>744633</t>
  </si>
  <si>
    <t>JISTIČ TŘÍPÓLOVÝ (10 KA) OD 13 DO 20 A</t>
  </si>
  <si>
    <t>744B31</t>
  </si>
  <si>
    <t>PÁČKOVÝ VYPÍNAČ TŘÍPÓLOVÝ (10 KA) DO 32 A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</si>
  <si>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</si>
  <si>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</si>
  <si>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</si>
  <si>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</si>
  <si>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</si>
  <si>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</si>
  <si>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</si>
  <si>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</si>
  <si>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13193</t>
  </si>
  <si>
    <t>HLOUBENÍ JAM ZAPAŽ I NEPAŽ TŘ III</t>
  </si>
  <si>
    <t>13293</t>
  </si>
  <si>
    <t>HLOUBENÍ RÝH ŠÍŘ DO 2M PAŽ I NEPAŽ TŘ. III</t>
  </si>
  <si>
    <t>702311</t>
  </si>
  <si>
    <t>ZAKRYTÍ KABELŮ VÝSTRAŽNOU FÓLIÍ ŠÍŘKY DO 20 CM</t>
  </si>
  <si>
    <t>015120</t>
  </si>
  <si>
    <t>POPLATKY ZA LIKVIDACŮ ODPADŮ NEKONTAMINOVANÝCH - 17 01 02 STAVEBNÍ A DEMOLIČNÍ SUŤ (CIHLY)</t>
  </si>
  <si>
    <t>REALIZAČNÍ DOKUMENTACE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</si>
</sst>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02'!K8+'PS 02'!M8</f>
      </c>
      <c s="14">
        <f>C11*0.21</f>
      </c>
      <c s="14">
        <f>C11+D11</f>
      </c>
      <c s="13">
        <f>'PS 02'!T7</f>
      </c>
    </row>
    <row r="12" spans="1:6" ht="12.75">
      <c r="A12" s="11" t="s">
        <v>295</v>
      </c>
      <c s="12" t="s">
        <v>296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297</v>
      </c>
      <c s="12" t="s">
        <v>298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328</v>
      </c>
      <c s="12" t="s">
        <v>329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330</v>
      </c>
      <c s="12" t="s">
        <v>331</v>
      </c>
      <c s="14">
        <f>'SO 03'!K8+'SO 03'!M8</f>
      </c>
      <c s="14">
        <f>C15*0.21</f>
      </c>
      <c s="14">
        <f>C15+D15</f>
      </c>
      <c s="13">
        <f>'SO 03'!T7</f>
      </c>
    </row>
    <row r="16" spans="1:6" ht="12.75">
      <c r="A16" s="11" t="s">
        <v>626</v>
      </c>
      <c s="12" t="s">
        <v>627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628</v>
      </c>
      <c s="12" t="s">
        <v>629</v>
      </c>
      <c s="14">
        <f>'SO 05'!K8+'SO 05'!M8</f>
      </c>
      <c s="14">
        <f>C17*0.21</f>
      </c>
      <c s="14">
        <f>C17+D17</f>
      </c>
      <c s="13">
        <f>'SO 05'!T7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COUNTIFS(L8:L302,"=0",A8:A302,"P")+COUNTIFS(L8:L302,"",A8:A302,"P")+SUM(Q8:Q302)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0+J9+J170+J211+J248+J301</f>
      </c>
      <c s="29">
        <f>0+K9+K170+K211+K248+K301</f>
      </c>
      <c s="29">
        <f>0+L9+L170+L211+L248+L301</f>
      </c>
      <c s="29">
        <f>0+M9+M170+M211+M248+M301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</f>
      </c>
      <c s="32">
        <f>0+M10+M14+M18+M22+M26+M30+M34+M38+M42+M46+M50+M54+M58+M62+M66+M70+M74+M78+M82+M86+M90+M94+M98+M102+M106+M110+M114+M118+M122+M126+M130+M134+M138+M142+M146+M150+M154+M158+M162+M166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89.2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87</v>
      </c>
      <c s="34" t="s">
        <v>88</v>
      </c>
      <c s="35" t="s">
        <v>51</v>
      </c>
      <c s="6" t="s">
        <v>89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90</v>
      </c>
      <c s="34" t="s">
        <v>91</v>
      </c>
      <c s="35" t="s">
        <v>51</v>
      </c>
      <c s="6" t="s">
        <v>92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72</v>
      </c>
      <c>
        <f>(M50*21)/100</f>
      </c>
      <c t="s">
        <v>27</v>
      </c>
    </row>
    <row r="51" spans="1:5" ht="12.75">
      <c r="A51" s="35" t="s">
        <v>55</v>
      </c>
      <c r="E51" s="39" t="s">
        <v>9</v>
      </c>
    </row>
    <row r="52" spans="1:5" ht="12.75">
      <c r="A52" s="35" t="s">
        <v>57</v>
      </c>
      <c r="E52" s="40" t="s">
        <v>93</v>
      </c>
    </row>
    <row r="53" spans="1:5" ht="51">
      <c r="A53" t="s">
        <v>59</v>
      </c>
      <c r="E53" s="39" t="s">
        <v>94</v>
      </c>
    </row>
    <row r="54" spans="1:16" ht="12.75">
      <c r="A54" t="s">
        <v>49</v>
      </c>
      <c s="34" t="s">
        <v>95</v>
      </c>
      <c s="34" t="s">
        <v>96</v>
      </c>
      <c s="35" t="s">
        <v>51</v>
      </c>
      <c s="6" t="s">
        <v>97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12.75">
      <c r="A55" s="35" t="s">
        <v>55</v>
      </c>
      <c r="E55" s="39" t="s">
        <v>9</v>
      </c>
    </row>
    <row r="56" spans="1:5" ht="12.75">
      <c r="A56" s="35" t="s">
        <v>57</v>
      </c>
      <c r="E56" s="40" t="s">
        <v>93</v>
      </c>
    </row>
    <row r="57" spans="1:5" ht="63.75">
      <c r="A57" t="s">
        <v>59</v>
      </c>
      <c r="E57" s="39" t="s">
        <v>98</v>
      </c>
    </row>
    <row r="58" spans="1:16" ht="25.5">
      <c r="A58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93</v>
      </c>
    </row>
    <row r="61" spans="1:5" ht="12.75">
      <c r="A61" t="s">
        <v>59</v>
      </c>
      <c r="E61" s="39" t="s">
        <v>103</v>
      </c>
    </row>
    <row r="62" spans="1:16" ht="12.75">
      <c r="A62" t="s">
        <v>49</v>
      </c>
      <c s="34" t="s">
        <v>99</v>
      </c>
      <c s="34" t="s">
        <v>104</v>
      </c>
      <c s="35" t="s">
        <v>51</v>
      </c>
      <c s="6" t="s">
        <v>105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93</v>
      </c>
    </row>
    <row r="65" spans="1:5" ht="25.5">
      <c r="A65" t="s">
        <v>59</v>
      </c>
      <c r="E65" s="39" t="s">
        <v>106</v>
      </c>
    </row>
    <row r="66" spans="1:16" ht="12.75">
      <c r="A66" t="s">
        <v>49</v>
      </c>
      <c s="34" t="s">
        <v>107</v>
      </c>
      <c s="34" t="s">
        <v>108</v>
      </c>
      <c s="35" t="s">
        <v>51</v>
      </c>
      <c s="6" t="s">
        <v>109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93</v>
      </c>
    </row>
    <row r="69" spans="1:5" ht="38.25">
      <c r="A69" t="s">
        <v>59</v>
      </c>
      <c r="E69" s="39" t="s">
        <v>110</v>
      </c>
    </row>
    <row r="70" spans="1:16" ht="25.5">
      <c r="A70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103</v>
      </c>
    </row>
    <row r="74" spans="1:16" ht="12.75">
      <c r="A74" t="s">
        <v>49</v>
      </c>
      <c s="34" t="s">
        <v>114</v>
      </c>
      <c s="34" t="s">
        <v>115</v>
      </c>
      <c s="35" t="s">
        <v>51</v>
      </c>
      <c s="6" t="s">
        <v>116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114</v>
      </c>
      <c s="34" t="s">
        <v>117</v>
      </c>
      <c s="35" t="s">
        <v>51</v>
      </c>
      <c s="6" t="s">
        <v>118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25.5">
      <c r="A81" t="s">
        <v>59</v>
      </c>
      <c r="E81" s="39" t="s">
        <v>119</v>
      </c>
    </row>
    <row r="82" spans="1:16" ht="12.75">
      <c r="A82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120</v>
      </c>
      <c s="34" t="s">
        <v>123</v>
      </c>
      <c s="35" t="s">
        <v>51</v>
      </c>
      <c s="6" t="s">
        <v>124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12.75">
      <c r="A87" s="35" t="s">
        <v>55</v>
      </c>
      <c r="E87" s="39" t="s">
        <v>9</v>
      </c>
    </row>
    <row r="88" spans="1:5" ht="12.75">
      <c r="A88" s="35" t="s">
        <v>57</v>
      </c>
      <c r="E88" s="40" t="s">
        <v>93</v>
      </c>
    </row>
    <row r="89" spans="1:5" ht="25.5">
      <c r="A89" t="s">
        <v>59</v>
      </c>
      <c r="E89" s="39" t="s">
        <v>125</v>
      </c>
    </row>
    <row r="90" spans="1:16" ht="12.75">
      <c r="A90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72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51">
      <c r="A101" t="s">
        <v>59</v>
      </c>
      <c r="E101" s="39" t="s">
        <v>135</v>
      </c>
    </row>
    <row r="102" spans="1:16" ht="12.75">
      <c r="A102" t="s">
        <v>49</v>
      </c>
      <c s="34" t="s">
        <v>132</v>
      </c>
      <c s="34" t="s">
        <v>136</v>
      </c>
      <c s="35" t="s">
        <v>51</v>
      </c>
      <c s="6" t="s">
        <v>137</v>
      </c>
      <c s="36" t="s">
        <v>65</v>
      </c>
      <c s="37">
        <v>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72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25.5">
      <c r="A105" t="s">
        <v>59</v>
      </c>
      <c r="E105" s="39" t="s">
        <v>138</v>
      </c>
    </row>
    <row r="106" spans="1:16" ht="12.75">
      <c r="A106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65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65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25.5">
      <c r="A114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65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145</v>
      </c>
      <c s="34" t="s">
        <v>148</v>
      </c>
      <c s="35" t="s">
        <v>51</v>
      </c>
      <c s="6" t="s">
        <v>149</v>
      </c>
      <c s="36" t="s">
        <v>65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72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93</v>
      </c>
    </row>
    <row r="121" spans="1:5" ht="51">
      <c r="A121" t="s">
        <v>59</v>
      </c>
      <c r="E121" s="39" t="s">
        <v>150</v>
      </c>
    </row>
    <row r="122" spans="1:16" ht="25.5">
      <c r="A122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65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151</v>
      </c>
      <c s="34" t="s">
        <v>154</v>
      </c>
      <c s="35" t="s">
        <v>51</v>
      </c>
      <c s="6" t="s">
        <v>155</v>
      </c>
      <c s="36" t="s">
        <v>65</v>
      </c>
      <c s="37">
        <v>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72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93</v>
      </c>
    </row>
    <row r="129" spans="1:5" ht="51">
      <c r="A129" t="s">
        <v>59</v>
      </c>
      <c r="E129" s="39" t="s">
        <v>156</v>
      </c>
    </row>
    <row r="130" spans="1:16" ht="12.75">
      <c r="A130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65</v>
      </c>
      <c s="37">
        <v>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157</v>
      </c>
      <c s="34" t="s">
        <v>160</v>
      </c>
      <c s="35" t="s">
        <v>51</v>
      </c>
      <c s="6" t="s">
        <v>161</v>
      </c>
      <c s="36" t="s">
        <v>65</v>
      </c>
      <c s="37">
        <v>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72</v>
      </c>
      <c>
        <f>(M134*21)/100</f>
      </c>
      <c t="s">
        <v>27</v>
      </c>
    </row>
    <row r="135" spans="1:5" ht="12.75">
      <c r="A135" s="35" t="s">
        <v>55</v>
      </c>
      <c r="E135" s="39" t="s">
        <v>9</v>
      </c>
    </row>
    <row r="136" spans="1:5" ht="12.75">
      <c r="A136" s="35" t="s">
        <v>57</v>
      </c>
      <c r="E136" s="40" t="s">
        <v>93</v>
      </c>
    </row>
    <row r="137" spans="1:5" ht="51">
      <c r="A137" t="s">
        <v>59</v>
      </c>
      <c r="E137" s="39" t="s">
        <v>162</v>
      </c>
    </row>
    <row r="138" spans="1:16" ht="12.75">
      <c r="A138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65</v>
      </c>
      <c s="37">
        <v>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</v>
      </c>
      <c>
        <f>(M138*21)/100</f>
      </c>
      <c t="s">
        <v>27</v>
      </c>
    </row>
    <row r="139" spans="1:5" ht="12.75">
      <c r="A139" s="35" t="s">
        <v>55</v>
      </c>
      <c r="E139" s="39" t="s">
        <v>9</v>
      </c>
    </row>
    <row r="140" spans="1:5" ht="12.75">
      <c r="A140" s="35" t="s">
        <v>57</v>
      </c>
      <c r="E140" s="40" t="s">
        <v>93</v>
      </c>
    </row>
    <row r="141" spans="1:5" ht="63.75">
      <c r="A141" t="s">
        <v>59</v>
      </c>
      <c r="E141" s="39" t="s">
        <v>166</v>
      </c>
    </row>
    <row r="142" spans="1:16" ht="12.75">
      <c r="A142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170</v>
      </c>
      <c s="37">
        <v>24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25.5">
      <c r="A146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170</v>
      </c>
      <c s="37">
        <v>24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170</v>
      </c>
      <c s="37">
        <v>24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65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65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72</v>
      </c>
      <c>
        <f>(M162*21)/100</f>
      </c>
      <c t="s">
        <v>27</v>
      </c>
    </row>
    <row r="163" spans="1:5" ht="12.75">
      <c r="A163" s="35" t="s">
        <v>55</v>
      </c>
      <c r="E163" s="39" t="s">
        <v>9</v>
      </c>
    </row>
    <row r="164" spans="1:5" ht="12.75">
      <c r="A164" s="35" t="s">
        <v>57</v>
      </c>
      <c r="E164" s="40" t="s">
        <v>93</v>
      </c>
    </row>
    <row r="165" spans="1:5" ht="51">
      <c r="A165" t="s">
        <v>59</v>
      </c>
      <c r="E165" s="39" t="s">
        <v>186</v>
      </c>
    </row>
    <row r="166" spans="1:16" ht="12.75">
      <c r="A166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65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72</v>
      </c>
      <c>
        <f>(M166*21)/100</f>
      </c>
      <c t="s">
        <v>27</v>
      </c>
    </row>
    <row r="167" spans="1:5" ht="12.75">
      <c r="A167" s="35" t="s">
        <v>55</v>
      </c>
      <c r="E167" s="39" t="s">
        <v>9</v>
      </c>
    </row>
    <row r="168" spans="1:5" ht="12.75">
      <c r="A168" s="35" t="s">
        <v>57</v>
      </c>
      <c r="E168" s="40" t="s">
        <v>93</v>
      </c>
    </row>
    <row r="169" spans="1:5" ht="12.75">
      <c r="A169" t="s">
        <v>59</v>
      </c>
      <c r="E169" s="39" t="s">
        <v>190</v>
      </c>
    </row>
    <row r="170" spans="1:13" ht="12.75">
      <c r="A170" t="s">
        <v>46</v>
      </c>
      <c r="C170" s="31" t="s">
        <v>27</v>
      </c>
      <c r="E170" s="33" t="s">
        <v>191</v>
      </c>
      <c r="J170" s="32">
        <f>0</f>
      </c>
      <c s="32">
        <f>0</f>
      </c>
      <c s="32">
        <f>0+L171+L175+L179+L183+L187+L191+L195+L199+L203+L207</f>
      </c>
      <c s="32">
        <f>0+M171+M175+M179+M183+M187+M191+M195+M199+M203+M207</f>
      </c>
    </row>
    <row r="171" spans="1:16" ht="12.75">
      <c r="A171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195</v>
      </c>
      <c s="37">
        <v>44.57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65</v>
      </c>
      <c s="37">
        <v>15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196</v>
      </c>
      <c s="34" t="s">
        <v>199</v>
      </c>
      <c s="35" t="s">
        <v>51</v>
      </c>
      <c s="6" t="s">
        <v>200</v>
      </c>
      <c s="36" t="s">
        <v>195</v>
      </c>
      <c s="37">
        <v>44.57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53</v>
      </c>
      <c s="37">
        <v>75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201</v>
      </c>
      <c s="34" t="s">
        <v>204</v>
      </c>
      <c s="35" t="s">
        <v>51</v>
      </c>
      <c s="6" t="s">
        <v>205</v>
      </c>
      <c s="36" t="s">
        <v>65</v>
      </c>
      <c s="37">
        <v>15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25.5">
      <c r="A191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65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212</v>
      </c>
      <c s="37">
        <v>10.8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209</v>
      </c>
      <c s="34" t="s">
        <v>213</v>
      </c>
      <c s="35" t="s">
        <v>51</v>
      </c>
      <c s="6" t="s">
        <v>214</v>
      </c>
      <c s="36" t="s">
        <v>65</v>
      </c>
      <c s="37">
        <v>15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25.5">
      <c r="A203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53</v>
      </c>
      <c s="37">
        <v>1080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25.5">
      <c r="A207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221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3" ht="12.75">
      <c r="A211" t="s">
        <v>46</v>
      </c>
      <c r="C211" s="31" t="s">
        <v>26</v>
      </c>
      <c r="E211" s="33" t="s">
        <v>222</v>
      </c>
      <c r="J211" s="32">
        <f>0</f>
      </c>
      <c s="32">
        <f>0</f>
      </c>
      <c s="32">
        <f>0+L212+L216+L220+L224+L228+L232+L236+L240+L244</f>
      </c>
      <c s="32">
        <f>0+M212+M216+M220+M224+M228+M232+M236+M240+M244</f>
      </c>
    </row>
    <row r="212" spans="1:16" ht="12.75">
      <c r="A212" t="s">
        <v>49</v>
      </c>
      <c s="34" t="s">
        <v>209</v>
      </c>
      <c s="34" t="s">
        <v>223</v>
      </c>
      <c s="35" t="s">
        <v>51</v>
      </c>
      <c s="6" t="s">
        <v>224</v>
      </c>
      <c s="36" t="s">
        <v>53</v>
      </c>
      <c s="37">
        <v>3700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56</v>
      </c>
    </row>
    <row r="214" spans="1:5" ht="12.75">
      <c r="A214" s="35" t="s">
        <v>57</v>
      </c>
      <c r="E214" s="40" t="s">
        <v>58</v>
      </c>
    </row>
    <row r="215" spans="1:5" ht="12.75">
      <c r="A215" t="s">
        <v>59</v>
      </c>
      <c r="E215" s="39" t="s">
        <v>60</v>
      </c>
    </row>
    <row r="216" spans="1:16" ht="12.75">
      <c r="A216" t="s">
        <v>49</v>
      </c>
      <c s="34" t="s">
        <v>215</v>
      </c>
      <c s="34" t="s">
        <v>225</v>
      </c>
      <c s="35" t="s">
        <v>51</v>
      </c>
      <c s="6" t="s">
        <v>226</v>
      </c>
      <c s="36" t="s">
        <v>53</v>
      </c>
      <c s="37">
        <v>3700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56</v>
      </c>
    </row>
    <row r="218" spans="1:5" ht="12.75">
      <c r="A218" s="35" t="s">
        <v>57</v>
      </c>
      <c r="E218" s="40" t="s">
        <v>58</v>
      </c>
    </row>
    <row r="219" spans="1:5" ht="12.75">
      <c r="A219" t="s">
        <v>59</v>
      </c>
      <c r="E219" s="39" t="s">
        <v>60</v>
      </c>
    </row>
    <row r="220" spans="1:16" ht="12.75">
      <c r="A220" t="s">
        <v>49</v>
      </c>
      <c s="34" t="s">
        <v>218</v>
      </c>
      <c s="34" t="s">
        <v>227</v>
      </c>
      <c s="35" t="s">
        <v>51</v>
      </c>
      <c s="6" t="s">
        <v>228</v>
      </c>
      <c s="36" t="s">
        <v>53</v>
      </c>
      <c s="37">
        <v>3700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56</v>
      </c>
    </row>
    <row r="222" spans="1:5" ht="12.75">
      <c r="A222" s="35" t="s">
        <v>57</v>
      </c>
      <c r="E222" s="40" t="s">
        <v>58</v>
      </c>
    </row>
    <row r="223" spans="1:5" ht="12.75">
      <c r="A223" t="s">
        <v>59</v>
      </c>
      <c r="E223" s="39" t="s">
        <v>60</v>
      </c>
    </row>
    <row r="224" spans="1:16" ht="12.75">
      <c r="A224" t="s">
        <v>49</v>
      </c>
      <c s="34" t="s">
        <v>218</v>
      </c>
      <c s="34" t="s">
        <v>229</v>
      </c>
      <c s="35" t="s">
        <v>51</v>
      </c>
      <c s="6" t="s">
        <v>230</v>
      </c>
      <c s="36" t="s">
        <v>65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56</v>
      </c>
    </row>
    <row r="226" spans="1:5" ht="12.75">
      <c r="A226" s="35" t="s">
        <v>57</v>
      </c>
      <c r="E226" s="40" t="s">
        <v>58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234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56</v>
      </c>
    </row>
    <row r="230" spans="1:5" ht="12.75">
      <c r="A230" s="35" t="s">
        <v>57</v>
      </c>
      <c r="E230" s="40" t="s">
        <v>58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231</v>
      </c>
      <c s="34" t="s">
        <v>235</v>
      </c>
      <c s="35" t="s">
        <v>51</v>
      </c>
      <c s="6" t="s">
        <v>236</v>
      </c>
      <c s="36" t="s">
        <v>65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58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65</v>
      </c>
      <c s="37">
        <v>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240</v>
      </c>
      <c s="34" t="s">
        <v>197</v>
      </c>
      <c s="35" t="s">
        <v>51</v>
      </c>
      <c s="6" t="s">
        <v>198</v>
      </c>
      <c s="36" t="s">
        <v>65</v>
      </c>
      <c s="37">
        <v>20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240</v>
      </c>
      <c s="34" t="s">
        <v>241</v>
      </c>
      <c s="35" t="s">
        <v>51</v>
      </c>
      <c s="6" t="s">
        <v>242</v>
      </c>
      <c s="36" t="s">
        <v>65</v>
      </c>
      <c s="37">
        <v>20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3" ht="12.75">
      <c r="A248" t="s">
        <v>46</v>
      </c>
      <c r="C248" s="31" t="s">
        <v>66</v>
      </c>
      <c r="E248" s="33" t="s">
        <v>243</v>
      </c>
      <c r="J248" s="32">
        <f>0</f>
      </c>
      <c s="32">
        <f>0</f>
      </c>
      <c s="32">
        <f>0+L249+L253+L257+L261+L265+L269+L273+L277+L281+L285+L289+L293+L297</f>
      </c>
      <c s="32">
        <f>0+M249+M253+M257+M261+M265+M269+M273+M277+M281+M285+M289+M293+M297</f>
      </c>
    </row>
    <row r="249" spans="1:16" ht="12.75">
      <c r="A249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247</v>
      </c>
      <c s="37">
        <v>1.85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72</v>
      </c>
      <c>
        <f>(M249*21)/100</f>
      </c>
      <c t="s">
        <v>27</v>
      </c>
    </row>
    <row r="250" spans="1:5" ht="12.75">
      <c r="A250" s="35" t="s">
        <v>55</v>
      </c>
      <c r="E250" s="39" t="s">
        <v>56</v>
      </c>
    </row>
    <row r="251" spans="1:5" ht="12.75">
      <c r="A251" s="35" t="s">
        <v>57</v>
      </c>
      <c r="E251" s="40" t="s">
        <v>58</v>
      </c>
    </row>
    <row r="252" spans="1:5" ht="63.75">
      <c r="A252" t="s">
        <v>59</v>
      </c>
      <c r="E252" s="39" t="s">
        <v>248</v>
      </c>
    </row>
    <row r="253" spans="1:16" ht="25.5">
      <c r="A253" t="s">
        <v>49</v>
      </c>
      <c s="34" t="s">
        <v>249</v>
      </c>
      <c s="34" t="s">
        <v>250</v>
      </c>
      <c s="35" t="s">
        <v>51</v>
      </c>
      <c s="6" t="s">
        <v>251</v>
      </c>
      <c s="36" t="s">
        <v>65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56</v>
      </c>
    </row>
    <row r="255" spans="1:5" ht="12.75">
      <c r="A255" s="35" t="s">
        <v>57</v>
      </c>
      <c r="E255" s="40" t="s">
        <v>58</v>
      </c>
    </row>
    <row r="256" spans="1:5" ht="12.75">
      <c r="A256" t="s">
        <v>59</v>
      </c>
      <c r="E256" s="39" t="s">
        <v>60</v>
      </c>
    </row>
    <row r="257" spans="1:16" ht="12.75">
      <c r="A257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102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72</v>
      </c>
      <c>
        <f>(M257*21)/100</f>
      </c>
      <c t="s">
        <v>27</v>
      </c>
    </row>
    <row r="258" spans="1:5" ht="12.75">
      <c r="A258" s="35" t="s">
        <v>55</v>
      </c>
      <c r="E258" s="39" t="s">
        <v>56</v>
      </c>
    </row>
    <row r="259" spans="1:5" ht="12.75">
      <c r="A259" s="35" t="s">
        <v>57</v>
      </c>
      <c r="E259" s="40" t="s">
        <v>58</v>
      </c>
    </row>
    <row r="260" spans="1:5" ht="12.75">
      <c r="A260" t="s">
        <v>59</v>
      </c>
      <c r="E260" s="39" t="s">
        <v>255</v>
      </c>
    </row>
    <row r="261" spans="1:16" ht="12.75">
      <c r="A261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259</v>
      </c>
      <c s="37">
        <v>27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72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58</v>
      </c>
    </row>
    <row r="264" spans="1:5" ht="318.75">
      <c r="A264" t="s">
        <v>59</v>
      </c>
      <c r="E264" s="39" t="s">
        <v>260</v>
      </c>
    </row>
    <row r="265" spans="1:16" ht="12.75">
      <c r="A265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259</v>
      </c>
      <c s="37">
        <v>582.75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72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58</v>
      </c>
    </row>
    <row r="268" spans="1:5" ht="318.75">
      <c r="A268" t="s">
        <v>59</v>
      </c>
      <c r="E268" s="39" t="s">
        <v>260</v>
      </c>
    </row>
    <row r="269" spans="1:16" ht="12.75">
      <c r="A269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259</v>
      </c>
      <c s="37">
        <v>609.75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12.75">
      <c r="A272" t="s">
        <v>59</v>
      </c>
      <c r="E272" s="39" t="s">
        <v>60</v>
      </c>
    </row>
    <row r="273" spans="1:16" ht="12.75">
      <c r="A273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53</v>
      </c>
      <c s="37">
        <v>1850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12.75">
      <c r="A276" t="s">
        <v>59</v>
      </c>
      <c r="E276" s="39" t="s">
        <v>60</v>
      </c>
    </row>
    <row r="277" spans="1:16" ht="12.75">
      <c r="A277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53</v>
      </c>
      <c s="37">
        <v>68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60</v>
      </c>
    </row>
    <row r="281" spans="1:16" ht="12.75">
      <c r="A281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53</v>
      </c>
      <c s="37">
        <v>50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72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276</v>
      </c>
    </row>
    <row r="285" spans="1:16" ht="12.75">
      <c r="A285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259</v>
      </c>
      <c s="37">
        <v>277.5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283</v>
      </c>
      <c s="37">
        <v>1060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60</v>
      </c>
    </row>
    <row r="293" spans="1:16" ht="12.75">
      <c r="A293" t="s">
        <v>49</v>
      </c>
      <c s="34" t="s">
        <v>280</v>
      </c>
      <c s="34" t="s">
        <v>284</v>
      </c>
      <c s="35" t="s">
        <v>51</v>
      </c>
      <c s="6" t="s">
        <v>285</v>
      </c>
      <c s="36" t="s">
        <v>102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72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276</v>
      </c>
    </row>
    <row r="297" spans="1:16" ht="12.75">
      <c r="A297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102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72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289</v>
      </c>
    </row>
    <row r="301" spans="1:13" ht="12.75">
      <c r="A301" t="s">
        <v>46</v>
      </c>
      <c r="C301" s="31" t="s">
        <v>69</v>
      </c>
      <c r="E301" s="33" t="s">
        <v>290</v>
      </c>
      <c r="J301" s="32">
        <f>0</f>
      </c>
      <c s="32">
        <f>0</f>
      </c>
      <c s="32">
        <f>0+L302</f>
      </c>
      <c s="32">
        <f>0+M302</f>
      </c>
    </row>
    <row r="302" spans="1:16" ht="12.75">
      <c r="A302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65</v>
      </c>
      <c s="37">
        <v>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72</v>
      </c>
      <c>
        <f>(M302*21)/100</f>
      </c>
      <c t="s">
        <v>27</v>
      </c>
    </row>
    <row r="303" spans="1:5" ht="12.75">
      <c r="A303" s="35" t="s">
        <v>55</v>
      </c>
      <c r="E303" s="39" t="s">
        <v>56</v>
      </c>
    </row>
    <row r="304" spans="1:5" ht="12.75">
      <c r="A304" s="35" t="s">
        <v>57</v>
      </c>
      <c r="E304" s="40" t="s">
        <v>58</v>
      </c>
    </row>
    <row r="305" spans="1:5" ht="51">
      <c r="A305" t="s">
        <v>59</v>
      </c>
      <c r="E305" s="39" t="s">
        <v>294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295</v>
      </c>
      <c r="E4" s="26" t="s">
        <v>296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299</v>
      </c>
      <c r="E8" s="30" t="s">
        <v>298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300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301</v>
      </c>
      <c s="35" t="s">
        <v>51</v>
      </c>
      <c s="6" t="s">
        <v>302</v>
      </c>
      <c s="36" t="s">
        <v>102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303</v>
      </c>
      <c>
        <f>(M10*21)/100</f>
      </c>
      <c t="s">
        <v>27</v>
      </c>
    </row>
    <row r="11" spans="1:5" ht="12.75">
      <c r="A11" s="35" t="s">
        <v>55</v>
      </c>
      <c r="E11" s="39" t="s">
        <v>304</v>
      </c>
    </row>
    <row r="12" spans="1:5" ht="12.75">
      <c r="A12" s="35" t="s">
        <v>57</v>
      </c>
      <c r="E12" s="40" t="s">
        <v>305</v>
      </c>
    </row>
    <row r="13" spans="1:5" ht="89.25">
      <c r="A13" t="s">
        <v>59</v>
      </c>
      <c r="E13" s="39" t="s">
        <v>306</v>
      </c>
    </row>
    <row r="14" spans="1:16" ht="12.75">
      <c r="A14" t="s">
        <v>49</v>
      </c>
      <c s="34" t="s">
        <v>27</v>
      </c>
      <c s="34" t="s">
        <v>307</v>
      </c>
      <c s="35" t="s">
        <v>51</v>
      </c>
      <c s="6" t="s">
        <v>308</v>
      </c>
      <c s="36" t="s">
        <v>102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303</v>
      </c>
      <c>
        <f>(M14*21)/100</f>
      </c>
      <c t="s">
        <v>27</v>
      </c>
    </row>
    <row r="15" spans="1:5" ht="12.75">
      <c r="A15" s="35" t="s">
        <v>55</v>
      </c>
      <c r="E15" s="39" t="s">
        <v>309</v>
      </c>
    </row>
    <row r="16" spans="1:5" ht="12.75">
      <c r="A16" s="35" t="s">
        <v>57</v>
      </c>
      <c r="E16" s="40" t="s">
        <v>305</v>
      </c>
    </row>
    <row r="17" spans="1:5" ht="102">
      <c r="A17" t="s">
        <v>59</v>
      </c>
      <c r="E17" s="39" t="s">
        <v>310</v>
      </c>
    </row>
    <row r="18" spans="1:16" ht="12.75">
      <c r="A18" t="s">
        <v>49</v>
      </c>
      <c s="34" t="s">
        <v>26</v>
      </c>
      <c s="34" t="s">
        <v>311</v>
      </c>
      <c s="35" t="s">
        <v>51</v>
      </c>
      <c s="6" t="s">
        <v>312</v>
      </c>
      <c s="36" t="s">
        <v>102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303</v>
      </c>
      <c>
        <f>(M18*21)/100</f>
      </c>
      <c t="s">
        <v>27</v>
      </c>
    </row>
    <row r="19" spans="1:5" ht="12.75">
      <c r="A19" s="35" t="s">
        <v>55</v>
      </c>
      <c r="E19" s="39" t="s">
        <v>313</v>
      </c>
    </row>
    <row r="20" spans="1:5" ht="12.75">
      <c r="A20" s="35" t="s">
        <v>57</v>
      </c>
      <c r="E20" s="40" t="s">
        <v>305</v>
      </c>
    </row>
    <row r="21" spans="1:5" ht="38.25">
      <c r="A21" t="s">
        <v>59</v>
      </c>
      <c r="E21" s="39" t="s">
        <v>314</v>
      </c>
    </row>
    <row r="22" spans="1:13" ht="12.75">
      <c r="A22" t="s">
        <v>46</v>
      </c>
      <c r="C22" s="31" t="s">
        <v>27</v>
      </c>
      <c r="E22" s="33" t="s">
        <v>315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316</v>
      </c>
      <c s="35" t="s">
        <v>51</v>
      </c>
      <c s="6" t="s">
        <v>317</v>
      </c>
      <c s="36" t="s">
        <v>102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303</v>
      </c>
      <c>
        <f>(M23*21)/100</f>
      </c>
      <c t="s">
        <v>27</v>
      </c>
    </row>
    <row r="24" spans="1:5" ht="12.75">
      <c r="A24" s="35" t="s">
        <v>55</v>
      </c>
      <c r="E24" s="39" t="s">
        <v>318</v>
      </c>
    </row>
    <row r="25" spans="1:5" ht="12.75">
      <c r="A25" s="35" t="s">
        <v>57</v>
      </c>
      <c r="E25" s="40" t="s">
        <v>305</v>
      </c>
    </row>
    <row r="26" spans="1:5" ht="89.25">
      <c r="A26" t="s">
        <v>59</v>
      </c>
      <c r="E26" s="39" t="s">
        <v>319</v>
      </c>
    </row>
    <row r="27" spans="1:16" ht="12.75">
      <c r="A27" t="s">
        <v>49</v>
      </c>
      <c s="34" t="s">
        <v>69</v>
      </c>
      <c s="34" t="s">
        <v>320</v>
      </c>
      <c s="35" t="s">
        <v>51</v>
      </c>
      <c s="6" t="s">
        <v>321</v>
      </c>
      <c s="36" t="s">
        <v>102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303</v>
      </c>
      <c>
        <f>(M27*21)/100</f>
      </c>
      <c t="s">
        <v>27</v>
      </c>
    </row>
    <row r="28" spans="1:5" ht="12.75">
      <c r="A28" s="35" t="s">
        <v>55</v>
      </c>
      <c r="E28" s="39" t="s">
        <v>322</v>
      </c>
    </row>
    <row r="29" spans="1:5" ht="12.75">
      <c r="A29" s="35" t="s">
        <v>57</v>
      </c>
      <c r="E29" s="40" t="s">
        <v>305</v>
      </c>
    </row>
    <row r="30" spans="1:5" ht="76.5">
      <c r="A30" t="s">
        <v>59</v>
      </c>
      <c r="E30" s="39" t="s">
        <v>323</v>
      </c>
    </row>
    <row r="31" spans="1:16" ht="12.75">
      <c r="A31" t="s">
        <v>49</v>
      </c>
      <c s="34" t="s">
        <v>77</v>
      </c>
      <c s="34" t="s">
        <v>324</v>
      </c>
      <c s="35" t="s">
        <v>51</v>
      </c>
      <c s="6" t="s">
        <v>325</v>
      </c>
      <c s="36" t="s">
        <v>65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303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326</v>
      </c>
    </row>
    <row r="34" spans="1:5" ht="12.75">
      <c r="A34" t="s">
        <v>59</v>
      </c>
      <c r="E34" s="39" t="s">
        <v>327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328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328</v>
      </c>
      <c r="E4" s="26" t="s">
        <v>329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COUNTIFS(L8:L345,"=0",A8:A345,"P")+COUNTIFS(L8:L345,"",A8:A345,"P")+SUM(Q8:Q345)</f>
      </c>
    </row>
    <row r="8" spans="1:13" ht="12.75">
      <c r="A8" t="s">
        <v>44</v>
      </c>
      <c r="C8" s="28" t="s">
        <v>332</v>
      </c>
      <c r="E8" s="30" t="s">
        <v>331</v>
      </c>
      <c r="J8" s="29">
        <f>0+J9+J50+J127+J136+J141+J150+J215+J224</f>
      </c>
      <c s="29">
        <f>0+K9+K50+K127+K136+K141+K150+K215+K224</f>
      </c>
      <c s="29">
        <f>0+L9+L50+L127+L136+L141+L150+L215+L224</f>
      </c>
      <c s="29">
        <f>0+M9+M50+M127+M136+M141+M150+M215+M224</f>
      </c>
    </row>
    <row r="9" spans="1:13" ht="12.75">
      <c r="A9" t="s">
        <v>46</v>
      </c>
      <c r="C9" s="31" t="s">
        <v>333</v>
      </c>
      <c r="E9" s="33" t="s">
        <v>334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335</v>
      </c>
      <c s="35" t="s">
        <v>47</v>
      </c>
      <c s="6" t="s">
        <v>336</v>
      </c>
      <c s="36" t="s">
        <v>337</v>
      </c>
      <c s="37">
        <v>409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338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339</v>
      </c>
      <c s="35" t="s">
        <v>47</v>
      </c>
      <c s="6" t="s">
        <v>340</v>
      </c>
      <c s="36" t="s">
        <v>337</v>
      </c>
      <c s="37">
        <v>42.75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341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342</v>
      </c>
      <c s="35" t="s">
        <v>47</v>
      </c>
      <c s="6" t="s">
        <v>343</v>
      </c>
      <c s="36" t="s">
        <v>337</v>
      </c>
      <c s="37">
        <v>76.5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344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345</v>
      </c>
      <c s="35" t="s">
        <v>47</v>
      </c>
      <c s="6" t="s">
        <v>346</v>
      </c>
      <c s="36" t="s">
        <v>337</v>
      </c>
      <c s="37">
        <v>171.6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347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348</v>
      </c>
      <c s="35" t="s">
        <v>47</v>
      </c>
      <c s="6" t="s">
        <v>349</v>
      </c>
      <c s="36" t="s">
        <v>337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350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351</v>
      </c>
      <c s="35" t="s">
        <v>47</v>
      </c>
      <c s="6" t="s">
        <v>352</v>
      </c>
      <c s="36" t="s">
        <v>337</v>
      </c>
      <c s="37">
        <v>0.008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25.5">
      <c r="A32" s="35" t="s">
        <v>57</v>
      </c>
      <c r="E32" s="40" t="s">
        <v>353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354</v>
      </c>
      <c s="35" t="s">
        <v>47</v>
      </c>
      <c s="6" t="s">
        <v>355</v>
      </c>
      <c s="36" t="s">
        <v>337</v>
      </c>
      <c s="37">
        <v>0.02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25.5">
      <c r="A36" s="35" t="s">
        <v>57</v>
      </c>
      <c r="E36" s="40" t="s">
        <v>356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357</v>
      </c>
      <c s="35" t="s">
        <v>47</v>
      </c>
      <c s="6" t="s">
        <v>358</v>
      </c>
      <c s="36" t="s">
        <v>337</v>
      </c>
      <c s="37">
        <v>102.6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25.5">
      <c r="A40" s="35" t="s">
        <v>57</v>
      </c>
      <c r="E40" s="40" t="s">
        <v>359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360</v>
      </c>
      <c s="35" t="s">
        <v>47</v>
      </c>
      <c s="6" t="s">
        <v>361</v>
      </c>
      <c s="36" t="s">
        <v>337</v>
      </c>
      <c s="37">
        <v>3.99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362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87</v>
      </c>
      <c s="34" t="s">
        <v>363</v>
      </c>
      <c s="35" t="s">
        <v>47</v>
      </c>
      <c s="6" t="s">
        <v>364</v>
      </c>
      <c s="36" t="s">
        <v>337</v>
      </c>
      <c s="37">
        <v>2.08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365</v>
      </c>
    </row>
    <row r="49" spans="1:5" ht="12.75">
      <c r="A49" t="s">
        <v>59</v>
      </c>
      <c r="E49" s="39" t="s">
        <v>60</v>
      </c>
    </row>
    <row r="50" spans="1:13" ht="12.75">
      <c r="A50" t="s">
        <v>46</v>
      </c>
      <c r="C50" s="31" t="s">
        <v>47</v>
      </c>
      <c r="E50" s="33" t="s">
        <v>243</v>
      </c>
      <c r="J50" s="32">
        <f>0</f>
      </c>
      <c s="32">
        <f>0</f>
      </c>
      <c s="32">
        <f>0+L51+L55+L59+L63+L67+L71+L75+L79+L83+L87+L91+L95+L99+L103+L107+L111+L115+L119+L123</f>
      </c>
      <c s="32">
        <f>0+M51+M55+M59+M63+M67+M71+M75+M79+M83+M87+M91+M95+M99+M103+M107+M111+M115+M119+M123</f>
      </c>
    </row>
    <row r="51" spans="1:16" ht="12.75">
      <c r="A51" t="s">
        <v>49</v>
      </c>
      <c s="34" t="s">
        <v>366</v>
      </c>
      <c s="34" t="s">
        <v>367</v>
      </c>
      <c s="35" t="s">
        <v>47</v>
      </c>
      <c s="6" t="s">
        <v>368</v>
      </c>
      <c s="36" t="s">
        <v>283</v>
      </c>
      <c s="37">
        <v>150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369</v>
      </c>
    </row>
    <row r="54" spans="1:5" ht="12.75">
      <c r="A54" t="s">
        <v>59</v>
      </c>
      <c r="E54" s="39" t="s">
        <v>60</v>
      </c>
    </row>
    <row r="55" spans="1:16" ht="25.5">
      <c r="A55" t="s">
        <v>49</v>
      </c>
      <c s="34" t="s">
        <v>370</v>
      </c>
      <c s="34" t="s">
        <v>371</v>
      </c>
      <c s="35" t="s">
        <v>47</v>
      </c>
      <c s="6" t="s">
        <v>372</v>
      </c>
      <c s="36" t="s">
        <v>259</v>
      </c>
      <c s="37">
        <v>17.1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12.75">
      <c r="A57" s="35" t="s">
        <v>57</v>
      </c>
      <c r="E57" s="40" t="s">
        <v>373</v>
      </c>
    </row>
    <row r="58" spans="1:5" ht="12.75">
      <c r="A58" t="s">
        <v>59</v>
      </c>
      <c r="E58" s="39" t="s">
        <v>60</v>
      </c>
    </row>
    <row r="59" spans="1:16" ht="25.5">
      <c r="A59" t="s">
        <v>49</v>
      </c>
      <c s="34" t="s">
        <v>90</v>
      </c>
      <c s="34" t="s">
        <v>374</v>
      </c>
      <c s="35" t="s">
        <v>47</v>
      </c>
      <c s="6" t="s">
        <v>375</v>
      </c>
      <c s="36" t="s">
        <v>259</v>
      </c>
      <c s="37">
        <v>51.3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376</v>
      </c>
    </row>
    <row r="61" spans="1:5" ht="25.5">
      <c r="A61" s="35" t="s">
        <v>57</v>
      </c>
      <c r="E61" s="40" t="s">
        <v>377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95</v>
      </c>
      <c s="34" t="s">
        <v>378</v>
      </c>
      <c s="35" t="s">
        <v>47</v>
      </c>
      <c s="6" t="s">
        <v>379</v>
      </c>
      <c s="36" t="s">
        <v>259</v>
      </c>
      <c s="37">
        <v>25.5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380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99</v>
      </c>
      <c s="34" t="s">
        <v>381</v>
      </c>
      <c s="35" t="s">
        <v>47</v>
      </c>
      <c s="6" t="s">
        <v>382</v>
      </c>
      <c s="36" t="s">
        <v>383</v>
      </c>
      <c s="37">
        <v>510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384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107</v>
      </c>
      <c s="34" t="s">
        <v>385</v>
      </c>
      <c s="35" t="s">
        <v>47</v>
      </c>
      <c s="6" t="s">
        <v>386</v>
      </c>
      <c s="36" t="s">
        <v>259</v>
      </c>
      <c s="37">
        <v>110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25.5">
      <c r="A73" s="35" t="s">
        <v>57</v>
      </c>
      <c r="E73" s="40" t="s">
        <v>387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111</v>
      </c>
      <c s="34" t="s">
        <v>388</v>
      </c>
      <c s="35" t="s">
        <v>47</v>
      </c>
      <c s="6" t="s">
        <v>389</v>
      </c>
      <c s="36" t="s">
        <v>53</v>
      </c>
      <c s="37">
        <v>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390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114</v>
      </c>
      <c s="34" t="s">
        <v>391</v>
      </c>
      <c s="35" t="s">
        <v>47</v>
      </c>
      <c s="6" t="s">
        <v>392</v>
      </c>
      <c s="36" t="s">
        <v>259</v>
      </c>
      <c s="37">
        <v>62.4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25.5">
      <c r="A81" s="35" t="s">
        <v>57</v>
      </c>
      <c r="E81" s="40" t="s">
        <v>393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120</v>
      </c>
      <c s="34" t="s">
        <v>394</v>
      </c>
      <c s="35" t="s">
        <v>47</v>
      </c>
      <c s="6" t="s">
        <v>395</v>
      </c>
      <c s="36" t="s">
        <v>259</v>
      </c>
      <c s="37">
        <v>2.1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56</v>
      </c>
    </row>
    <row r="85" spans="1:5" ht="12.75">
      <c r="A85" s="35" t="s">
        <v>57</v>
      </c>
      <c r="E85" s="40" t="s">
        <v>396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126</v>
      </c>
      <c s="34" t="s">
        <v>265</v>
      </c>
      <c s="35" t="s">
        <v>47</v>
      </c>
      <c s="6" t="s">
        <v>266</v>
      </c>
      <c s="36" t="s">
        <v>259</v>
      </c>
      <c s="37">
        <v>198.954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56</v>
      </c>
    </row>
    <row r="89" spans="1:5" ht="25.5">
      <c r="A89" s="35" t="s">
        <v>57</v>
      </c>
      <c r="E89" s="40" t="s">
        <v>397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129</v>
      </c>
      <c s="34" t="s">
        <v>398</v>
      </c>
      <c s="35" t="s">
        <v>47</v>
      </c>
      <c s="6" t="s">
        <v>399</v>
      </c>
      <c s="36" t="s">
        <v>259</v>
      </c>
      <c s="37">
        <v>8.4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400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132</v>
      </c>
      <c s="34" t="s">
        <v>401</v>
      </c>
      <c s="35" t="s">
        <v>47</v>
      </c>
      <c s="6" t="s">
        <v>402</v>
      </c>
      <c s="36" t="s">
        <v>283</v>
      </c>
      <c s="37">
        <v>192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403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139</v>
      </c>
      <c s="34" t="s">
        <v>404</v>
      </c>
      <c s="35" t="s">
        <v>47</v>
      </c>
      <c s="6" t="s">
        <v>405</v>
      </c>
      <c s="36" t="s">
        <v>283</v>
      </c>
      <c s="37">
        <v>74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406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142</v>
      </c>
      <c s="34" t="s">
        <v>407</v>
      </c>
      <c s="35" t="s">
        <v>47</v>
      </c>
      <c s="6" t="s">
        <v>408</v>
      </c>
      <c s="36" t="s">
        <v>283</v>
      </c>
      <c s="37">
        <v>220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409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145</v>
      </c>
      <c s="34" t="s">
        <v>410</v>
      </c>
      <c s="35" t="s">
        <v>47</v>
      </c>
      <c s="6" t="s">
        <v>411</v>
      </c>
      <c s="36" t="s">
        <v>283</v>
      </c>
      <c s="37">
        <v>625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25.5">
      <c r="A109" s="35" t="s">
        <v>57</v>
      </c>
      <c r="E109" s="40" t="s">
        <v>412</v>
      </c>
    </row>
    <row r="110" spans="1:5" ht="12.75">
      <c r="A110" t="s">
        <v>59</v>
      </c>
      <c r="E110" s="39" t="s">
        <v>60</v>
      </c>
    </row>
    <row r="111" spans="1:16" ht="12.75">
      <c r="A111" t="s">
        <v>49</v>
      </c>
      <c s="34" t="s">
        <v>151</v>
      </c>
      <c s="34" t="s">
        <v>413</v>
      </c>
      <c s="35" t="s">
        <v>47</v>
      </c>
      <c s="6" t="s">
        <v>414</v>
      </c>
      <c s="36" t="s">
        <v>283</v>
      </c>
      <c s="37">
        <v>74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406</v>
      </c>
    </row>
    <row r="114" spans="1:5" ht="12.75">
      <c r="A114" t="s">
        <v>59</v>
      </c>
      <c r="E114" s="39" t="s">
        <v>60</v>
      </c>
    </row>
    <row r="115" spans="1:16" ht="12.75">
      <c r="A115" t="s">
        <v>49</v>
      </c>
      <c s="34" t="s">
        <v>157</v>
      </c>
      <c s="34" t="s">
        <v>415</v>
      </c>
      <c s="35" t="s">
        <v>47</v>
      </c>
      <c s="6" t="s">
        <v>416</v>
      </c>
      <c s="36" t="s">
        <v>283</v>
      </c>
      <c s="37">
        <v>220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409</v>
      </c>
    </row>
    <row r="118" spans="1:5" ht="12.75">
      <c r="A118" t="s">
        <v>59</v>
      </c>
      <c r="E118" s="39" t="s">
        <v>60</v>
      </c>
    </row>
    <row r="119" spans="1:16" ht="12.75">
      <c r="A119" t="s">
        <v>49</v>
      </c>
      <c s="34" t="s">
        <v>163</v>
      </c>
      <c s="34" t="s">
        <v>417</v>
      </c>
      <c s="35" t="s">
        <v>47</v>
      </c>
      <c s="6" t="s">
        <v>418</v>
      </c>
      <c s="36" t="s">
        <v>283</v>
      </c>
      <c s="37">
        <v>220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409</v>
      </c>
    </row>
    <row r="122" spans="1:5" ht="12.75">
      <c r="A122" t="s">
        <v>59</v>
      </c>
      <c r="E122" s="39" t="s">
        <v>60</v>
      </c>
    </row>
    <row r="123" spans="1:16" ht="12.75">
      <c r="A123" t="s">
        <v>49</v>
      </c>
      <c s="34" t="s">
        <v>167</v>
      </c>
      <c s="34" t="s">
        <v>419</v>
      </c>
      <c s="35" t="s">
        <v>47</v>
      </c>
      <c s="6" t="s">
        <v>420</v>
      </c>
      <c s="36" t="s">
        <v>259</v>
      </c>
      <c s="37">
        <v>44.1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56</v>
      </c>
    </row>
    <row r="125" spans="1:5" ht="12.75">
      <c r="A125" s="35" t="s">
        <v>57</v>
      </c>
      <c r="E125" s="40" t="s">
        <v>421</v>
      </c>
    </row>
    <row r="126" spans="1:5" ht="12.75">
      <c r="A126" t="s">
        <v>59</v>
      </c>
      <c r="E126" s="39" t="s">
        <v>60</v>
      </c>
    </row>
    <row r="127" spans="1:13" ht="12.75">
      <c r="A127" t="s">
        <v>46</v>
      </c>
      <c r="C127" s="31" t="s">
        <v>27</v>
      </c>
      <c r="E127" s="33" t="s">
        <v>422</v>
      </c>
      <c r="J127" s="32">
        <f>0</f>
      </c>
      <c s="32">
        <f>0</f>
      </c>
      <c s="32">
        <f>0+L128+L132</f>
      </c>
      <c s="32">
        <f>0+M128+M132</f>
      </c>
    </row>
    <row r="128" spans="1:16" ht="12.75">
      <c r="A128" t="s">
        <v>49</v>
      </c>
      <c s="34" t="s">
        <v>171</v>
      </c>
      <c s="34" t="s">
        <v>423</v>
      </c>
      <c s="35" t="s">
        <v>47</v>
      </c>
      <c s="6" t="s">
        <v>424</v>
      </c>
      <c s="36" t="s">
        <v>283</v>
      </c>
      <c s="37">
        <v>36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56</v>
      </c>
    </row>
    <row r="130" spans="1:5" ht="12.75">
      <c r="A130" s="35" t="s">
        <v>57</v>
      </c>
      <c r="E130" s="40" t="s">
        <v>425</v>
      </c>
    </row>
    <row r="131" spans="1:5" ht="12.75">
      <c r="A131" t="s">
        <v>59</v>
      </c>
      <c r="E131" s="39" t="s">
        <v>60</v>
      </c>
    </row>
    <row r="132" spans="1:16" ht="12.75">
      <c r="A132" t="s">
        <v>49</v>
      </c>
      <c s="34" t="s">
        <v>174</v>
      </c>
      <c s="34" t="s">
        <v>426</v>
      </c>
      <c s="35" t="s">
        <v>47</v>
      </c>
      <c s="6" t="s">
        <v>427</v>
      </c>
      <c s="36" t="s">
        <v>53</v>
      </c>
      <c s="37">
        <v>25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56</v>
      </c>
    </row>
    <row r="134" spans="1:5" ht="12.75">
      <c r="A134" s="35" t="s">
        <v>57</v>
      </c>
      <c r="E134" s="40" t="s">
        <v>428</v>
      </c>
    </row>
    <row r="135" spans="1:5" ht="12.75">
      <c r="A135" t="s">
        <v>59</v>
      </c>
      <c r="E135" s="39" t="s">
        <v>60</v>
      </c>
    </row>
    <row r="136" spans="1:13" ht="12.75">
      <c r="A136" t="s">
        <v>46</v>
      </c>
      <c r="C136" s="31" t="s">
        <v>26</v>
      </c>
      <c r="E136" s="33" t="s">
        <v>429</v>
      </c>
      <c r="J136" s="32">
        <f>0</f>
      </c>
      <c s="32">
        <f>0</f>
      </c>
      <c s="32">
        <f>0+L137</f>
      </c>
      <c s="32">
        <f>0+M137</f>
      </c>
    </row>
    <row r="137" spans="1:16" ht="12.75">
      <c r="A137" t="s">
        <v>49</v>
      </c>
      <c s="34" t="s">
        <v>177</v>
      </c>
      <c s="34" t="s">
        <v>430</v>
      </c>
      <c s="35" t="s">
        <v>47</v>
      </c>
      <c s="6" t="s">
        <v>431</v>
      </c>
      <c s="36" t="s">
        <v>259</v>
      </c>
      <c s="37">
        <v>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56</v>
      </c>
    </row>
    <row r="139" spans="1:5" ht="12.75">
      <c r="A139" s="35" t="s">
        <v>57</v>
      </c>
      <c r="E139" s="40" t="s">
        <v>432</v>
      </c>
    </row>
    <row r="140" spans="1:5" ht="12.75">
      <c r="A140" t="s">
        <v>59</v>
      </c>
      <c r="E140" s="39" t="s">
        <v>60</v>
      </c>
    </row>
    <row r="141" spans="1:13" ht="12.75">
      <c r="A141" t="s">
        <v>46</v>
      </c>
      <c r="C141" s="31" t="s">
        <v>66</v>
      </c>
      <c r="E141" s="33" t="s">
        <v>433</v>
      </c>
      <c r="J141" s="32">
        <f>0</f>
      </c>
      <c s="32">
        <f>0</f>
      </c>
      <c s="32">
        <f>0+L142+L146</f>
      </c>
      <c s="32">
        <f>0+M142+M146</f>
      </c>
    </row>
    <row r="142" spans="1:16" ht="12.75">
      <c r="A142" t="s">
        <v>49</v>
      </c>
      <c s="34" t="s">
        <v>180</v>
      </c>
      <c s="34" t="s">
        <v>434</v>
      </c>
      <c s="35" t="s">
        <v>47</v>
      </c>
      <c s="6" t="s">
        <v>435</v>
      </c>
      <c s="36" t="s">
        <v>259</v>
      </c>
      <c s="37">
        <v>4.35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436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183</v>
      </c>
      <c s="34" t="s">
        <v>437</v>
      </c>
      <c s="35" t="s">
        <v>47</v>
      </c>
      <c s="6" t="s">
        <v>438</v>
      </c>
      <c s="36" t="s">
        <v>259</v>
      </c>
      <c s="37">
        <v>13.05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25.5">
      <c r="A148" s="35" t="s">
        <v>57</v>
      </c>
      <c r="E148" s="40" t="s">
        <v>439</v>
      </c>
    </row>
    <row r="149" spans="1:5" ht="12.75">
      <c r="A149" t="s">
        <v>59</v>
      </c>
      <c r="E149" s="39" t="s">
        <v>60</v>
      </c>
    </row>
    <row r="150" spans="1:13" ht="12.75">
      <c r="A150" t="s">
        <v>46</v>
      </c>
      <c r="C150" s="31" t="s">
        <v>69</v>
      </c>
      <c r="E150" s="33" t="s">
        <v>440</v>
      </c>
      <c r="J150" s="32">
        <f>0</f>
      </c>
      <c s="32">
        <f>0</f>
      </c>
      <c s="32">
        <f>0+L151+L155+L159+L163+L167+L171+L175+L179+L183+L187+L191+L195+L199+L203+L207+L211</f>
      </c>
      <c s="32">
        <f>0+M151+M155+M159+M163+M167+M171+M175+M179+M183+M187+M191+M195+M199+M203+M207+M211</f>
      </c>
    </row>
    <row r="151" spans="1:16" ht="25.5">
      <c r="A151" t="s">
        <v>49</v>
      </c>
      <c s="34" t="s">
        <v>187</v>
      </c>
      <c s="34" t="s">
        <v>441</v>
      </c>
      <c s="35" t="s">
        <v>47</v>
      </c>
      <c s="6" t="s">
        <v>442</v>
      </c>
      <c s="36" t="s">
        <v>259</v>
      </c>
      <c s="37">
        <v>87.36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443</v>
      </c>
    </row>
    <row r="154" spans="1:5" ht="12.75">
      <c r="A154" t="s">
        <v>59</v>
      </c>
      <c r="E154" s="39" t="s">
        <v>60</v>
      </c>
    </row>
    <row r="155" spans="1:16" ht="25.5">
      <c r="A155" t="s">
        <v>49</v>
      </c>
      <c s="34" t="s">
        <v>192</v>
      </c>
      <c s="34" t="s">
        <v>444</v>
      </c>
      <c s="35" t="s">
        <v>47</v>
      </c>
      <c s="6" t="s">
        <v>445</v>
      </c>
      <c s="36" t="s">
        <v>283</v>
      </c>
      <c s="37">
        <v>209.664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446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196</v>
      </c>
      <c s="34" t="s">
        <v>447</v>
      </c>
      <c s="35" t="s">
        <v>47</v>
      </c>
      <c s="6" t="s">
        <v>448</v>
      </c>
      <c s="36" t="s">
        <v>259</v>
      </c>
      <c s="37">
        <v>73.8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449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201</v>
      </c>
      <c s="34" t="s">
        <v>450</v>
      </c>
      <c s="35" t="s">
        <v>47</v>
      </c>
      <c s="6" t="s">
        <v>451</v>
      </c>
      <c s="36" t="s">
        <v>259</v>
      </c>
      <c s="37">
        <v>17.281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452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206</v>
      </c>
      <c s="34" t="s">
        <v>453</v>
      </c>
      <c s="35" t="s">
        <v>47</v>
      </c>
      <c s="6" t="s">
        <v>454</v>
      </c>
      <c s="36" t="s">
        <v>53</v>
      </c>
      <c s="37">
        <v>30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455</v>
      </c>
    </row>
    <row r="170" spans="1:5" ht="12.75">
      <c r="A170" t="s">
        <v>59</v>
      </c>
      <c r="E170" s="39" t="s">
        <v>60</v>
      </c>
    </row>
    <row r="171" spans="1:16" ht="25.5">
      <c r="A171" t="s">
        <v>49</v>
      </c>
      <c s="34" t="s">
        <v>209</v>
      </c>
      <c s="34" t="s">
        <v>456</v>
      </c>
      <c s="35" t="s">
        <v>47</v>
      </c>
      <c s="6" t="s">
        <v>457</v>
      </c>
      <c s="36" t="s">
        <v>53</v>
      </c>
      <c s="37">
        <v>375.629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458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215</v>
      </c>
      <c s="34" t="s">
        <v>459</v>
      </c>
      <c s="35" t="s">
        <v>47</v>
      </c>
      <c s="6" t="s">
        <v>460</v>
      </c>
      <c s="36" t="s">
        <v>65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461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218</v>
      </c>
      <c s="34" t="s">
        <v>462</v>
      </c>
      <c s="35" t="s">
        <v>47</v>
      </c>
      <c s="6" t="s">
        <v>463</v>
      </c>
      <c s="36" t="s">
        <v>65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464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465</v>
      </c>
    </row>
    <row r="182" spans="1:5" ht="38.25">
      <c r="A182" t="s">
        <v>59</v>
      </c>
      <c r="E182" s="39" t="s">
        <v>466</v>
      </c>
    </row>
    <row r="183" spans="1:16" ht="12.75">
      <c r="A183" t="s">
        <v>49</v>
      </c>
      <c s="34" t="s">
        <v>231</v>
      </c>
      <c s="34" t="s">
        <v>467</v>
      </c>
      <c s="35" t="s">
        <v>47</v>
      </c>
      <c s="6" t="s">
        <v>468</v>
      </c>
      <c s="36" t="s">
        <v>283</v>
      </c>
      <c s="37">
        <v>384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469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237</v>
      </c>
      <c s="34" t="s">
        <v>470</v>
      </c>
      <c s="35" t="s">
        <v>47</v>
      </c>
      <c s="6" t="s">
        <v>471</v>
      </c>
      <c s="36" t="s">
        <v>283</v>
      </c>
      <c s="37">
        <v>42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472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240</v>
      </c>
      <c s="34" t="s">
        <v>473</v>
      </c>
      <c s="35" t="s">
        <v>47</v>
      </c>
      <c s="6" t="s">
        <v>474</v>
      </c>
      <c s="36" t="s">
        <v>283</v>
      </c>
      <c s="37">
        <v>1400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475</v>
      </c>
    </row>
    <row r="193" spans="1:5" ht="12.75">
      <c r="A193" s="35" t="s">
        <v>57</v>
      </c>
      <c r="E193" s="40" t="s">
        <v>476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244</v>
      </c>
      <c s="34" t="s">
        <v>477</v>
      </c>
      <c s="35" t="s">
        <v>47</v>
      </c>
      <c s="6" t="s">
        <v>478</v>
      </c>
      <c s="36" t="s">
        <v>283</v>
      </c>
      <c s="37">
        <v>300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479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249</v>
      </c>
      <c s="34" t="s">
        <v>480</v>
      </c>
      <c s="35" t="s">
        <v>47</v>
      </c>
      <c s="6" t="s">
        <v>481</v>
      </c>
      <c s="36" t="s">
        <v>283</v>
      </c>
      <c s="37">
        <v>150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482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252</v>
      </c>
      <c s="34" t="s">
        <v>483</v>
      </c>
      <c s="35" t="s">
        <v>47</v>
      </c>
      <c s="6" t="s">
        <v>484</v>
      </c>
      <c s="36" t="s">
        <v>283</v>
      </c>
      <c s="37">
        <v>150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482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256</v>
      </c>
      <c s="34" t="s">
        <v>485</v>
      </c>
      <c s="35" t="s">
        <v>47</v>
      </c>
      <c s="6" t="s">
        <v>486</v>
      </c>
      <c s="36" t="s">
        <v>283</v>
      </c>
      <c s="37">
        <v>2800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487</v>
      </c>
    </row>
    <row r="209" spans="1:5" ht="12.75">
      <c r="A209" s="35" t="s">
        <v>57</v>
      </c>
      <c r="E209" s="40" t="s">
        <v>488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261</v>
      </c>
      <c s="34" t="s">
        <v>489</v>
      </c>
      <c s="35" t="s">
        <v>47</v>
      </c>
      <c s="6" t="s">
        <v>490</v>
      </c>
      <c s="36" t="s">
        <v>337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491</v>
      </c>
      <c>
        <f>(M211*21)/100</f>
      </c>
      <c t="s">
        <v>27</v>
      </c>
    </row>
    <row r="212" spans="1:5" ht="12.75">
      <c r="A212" s="35" t="s">
        <v>55</v>
      </c>
      <c r="E212" s="39" t="s">
        <v>475</v>
      </c>
    </row>
    <row r="213" spans="1:5" ht="12.75">
      <c r="A213" s="35" t="s">
        <v>57</v>
      </c>
      <c r="E213" s="40" t="s">
        <v>492</v>
      </c>
    </row>
    <row r="214" spans="1:5" ht="12.75">
      <c r="A214" t="s">
        <v>59</v>
      </c>
      <c r="E214" s="39" t="s">
        <v>60</v>
      </c>
    </row>
    <row r="215" spans="1:13" ht="12.75">
      <c r="A215" t="s">
        <v>46</v>
      </c>
      <c r="C215" s="31" t="s">
        <v>81</v>
      </c>
      <c r="E215" s="33" t="s">
        <v>493</v>
      </c>
      <c r="J215" s="32">
        <f>0</f>
      </c>
      <c s="32">
        <f>0</f>
      </c>
      <c s="32">
        <f>0+L216+L220</f>
      </c>
      <c s="32">
        <f>0+M216+M220</f>
      </c>
    </row>
    <row r="216" spans="1:16" ht="12.75">
      <c r="A216" t="s">
        <v>49</v>
      </c>
      <c s="34" t="s">
        <v>264</v>
      </c>
      <c s="34" t="s">
        <v>494</v>
      </c>
      <c s="35" t="s">
        <v>47</v>
      </c>
      <c s="6" t="s">
        <v>495</v>
      </c>
      <c s="36" t="s">
        <v>53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496</v>
      </c>
    </row>
    <row r="218" spans="1:5" ht="12.75">
      <c r="A218" s="35" t="s">
        <v>57</v>
      </c>
      <c r="E218" s="40" t="s">
        <v>60</v>
      </c>
    </row>
    <row r="219" spans="1:5" ht="12.75">
      <c r="A219" t="s">
        <v>59</v>
      </c>
      <c r="E219" s="39" t="s">
        <v>51</v>
      </c>
    </row>
    <row r="220" spans="1:16" ht="12.75">
      <c r="A220" t="s">
        <v>49</v>
      </c>
      <c s="34" t="s">
        <v>267</v>
      </c>
      <c s="34" t="s">
        <v>497</v>
      </c>
      <c s="35" t="s">
        <v>47</v>
      </c>
      <c s="6" t="s">
        <v>498</v>
      </c>
      <c s="36" t="s">
        <v>65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56</v>
      </c>
    </row>
    <row r="222" spans="1:5" ht="12.75">
      <c r="A222" s="35" t="s">
        <v>57</v>
      </c>
      <c r="E222" s="40" t="s">
        <v>499</v>
      </c>
    </row>
    <row r="223" spans="1:5" ht="12.75">
      <c r="A223" t="s">
        <v>59</v>
      </c>
      <c r="E223" s="39" t="s">
        <v>60</v>
      </c>
    </row>
    <row r="224" spans="1:13" ht="12.75">
      <c r="A224" t="s">
        <v>46</v>
      </c>
      <c r="C224" s="31" t="s">
        <v>84</v>
      </c>
      <c r="E224" s="33" t="s">
        <v>500</v>
      </c>
      <c r="J224" s="32">
        <f>0</f>
      </c>
      <c s="32">
        <f>0</f>
      </c>
      <c s="32">
        <f>0+L225+L229+L233+L237+L241+L245+L249+L253+L257+L261+L265+L269+L273+L277+L281+L285+L289+L293+L297+L301+L305+L309+L313+L317+L321+L325+L329+L333+L337+L341+L345</f>
      </c>
      <c s="32">
        <f>0+M225+M229+M233+M237+M241+M245+M249+M253+M257+M261+M265+M269+M273+M277+M281+M285+M289+M293+M297+M301+M305+M309+M313+M317+M321+M325+M329+M333+M337+M341+M345</f>
      </c>
    </row>
    <row r="225" spans="1:16" ht="12.75">
      <c r="A225" t="s">
        <v>49</v>
      </c>
      <c s="34" t="s">
        <v>270</v>
      </c>
      <c s="34" t="s">
        <v>501</v>
      </c>
      <c s="35" t="s">
        <v>47</v>
      </c>
      <c s="6" t="s">
        <v>502</v>
      </c>
      <c s="36" t="s">
        <v>53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503</v>
      </c>
    </row>
    <row r="227" spans="1:5" ht="12.75">
      <c r="A227" s="35" t="s">
        <v>57</v>
      </c>
      <c r="E227" s="40" t="s">
        <v>504</v>
      </c>
    </row>
    <row r="228" spans="1:5" ht="12.75">
      <c r="A228" t="s">
        <v>59</v>
      </c>
      <c r="E228" s="39" t="s">
        <v>60</v>
      </c>
    </row>
    <row r="229" spans="1:16" ht="12.75">
      <c r="A229" t="s">
        <v>49</v>
      </c>
      <c s="34" t="s">
        <v>273</v>
      </c>
      <c s="34" t="s">
        <v>505</v>
      </c>
      <c s="35" t="s">
        <v>47</v>
      </c>
      <c s="6" t="s">
        <v>506</v>
      </c>
      <c s="36" t="s">
        <v>65</v>
      </c>
      <c s="37">
        <v>11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56</v>
      </c>
    </row>
    <row r="231" spans="1:5" ht="25.5">
      <c r="A231" s="35" t="s">
        <v>57</v>
      </c>
      <c r="E231" s="40" t="s">
        <v>507</v>
      </c>
    </row>
    <row r="232" spans="1:5" ht="12.75">
      <c r="A232" t="s">
        <v>59</v>
      </c>
      <c r="E232" s="39" t="s">
        <v>51</v>
      </c>
    </row>
    <row r="233" spans="1:16" ht="12.75">
      <c r="A233" t="s">
        <v>49</v>
      </c>
      <c s="34" t="s">
        <v>277</v>
      </c>
      <c s="34" t="s">
        <v>508</v>
      </c>
      <c s="35" t="s">
        <v>47</v>
      </c>
      <c s="6" t="s">
        <v>509</v>
      </c>
      <c s="36" t="s">
        <v>65</v>
      </c>
      <c s="37">
        <v>7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56</v>
      </c>
    </row>
    <row r="235" spans="1:5" ht="12.75">
      <c r="A235" s="35" t="s">
        <v>57</v>
      </c>
      <c r="E235" s="40" t="s">
        <v>510</v>
      </c>
    </row>
    <row r="236" spans="1:5" ht="12.75">
      <c r="A236" t="s">
        <v>59</v>
      </c>
      <c r="E236" s="39" t="s">
        <v>60</v>
      </c>
    </row>
    <row r="237" spans="1:16" ht="25.5">
      <c r="A237" t="s">
        <v>49</v>
      </c>
      <c s="34" t="s">
        <v>280</v>
      </c>
      <c s="34" t="s">
        <v>511</v>
      </c>
      <c s="35" t="s">
        <v>47</v>
      </c>
      <c s="6" t="s">
        <v>512</v>
      </c>
      <c s="36" t="s">
        <v>65</v>
      </c>
      <c s="37">
        <v>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56</v>
      </c>
    </row>
    <row r="239" spans="1:5" ht="12.75">
      <c r="A239" s="35" t="s">
        <v>57</v>
      </c>
      <c r="E239" s="40" t="s">
        <v>513</v>
      </c>
    </row>
    <row r="240" spans="1:5" ht="12.75">
      <c r="A240" t="s">
        <v>59</v>
      </c>
      <c r="E240" s="39" t="s">
        <v>60</v>
      </c>
    </row>
    <row r="241" spans="1:16" ht="12.75">
      <c r="A241" t="s">
        <v>49</v>
      </c>
      <c s="34" t="s">
        <v>286</v>
      </c>
      <c s="34" t="s">
        <v>514</v>
      </c>
      <c s="35" t="s">
        <v>47</v>
      </c>
      <c s="6" t="s">
        <v>515</v>
      </c>
      <c s="36" t="s">
        <v>65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56</v>
      </c>
    </row>
    <row r="243" spans="1:5" ht="12.75">
      <c r="A243" s="35" t="s">
        <v>57</v>
      </c>
      <c r="E243" s="40" t="s">
        <v>516</v>
      </c>
    </row>
    <row r="244" spans="1:5" ht="12.75">
      <c r="A244" t="s">
        <v>59</v>
      </c>
      <c r="E244" s="39" t="s">
        <v>60</v>
      </c>
    </row>
    <row r="245" spans="1:16" ht="25.5">
      <c r="A245" t="s">
        <v>49</v>
      </c>
      <c s="34" t="s">
        <v>291</v>
      </c>
      <c s="34" t="s">
        <v>517</v>
      </c>
      <c s="35" t="s">
        <v>47</v>
      </c>
      <c s="6" t="s">
        <v>518</v>
      </c>
      <c s="36" t="s">
        <v>283</v>
      </c>
      <c s="37">
        <v>8.75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56</v>
      </c>
    </row>
    <row r="247" spans="1:5" ht="12.75">
      <c r="A247" s="35" t="s">
        <v>57</v>
      </c>
      <c r="E247" s="40" t="s">
        <v>519</v>
      </c>
    </row>
    <row r="248" spans="1:5" ht="12.75">
      <c r="A248" t="s">
        <v>59</v>
      </c>
      <c r="E248" s="39" t="s">
        <v>60</v>
      </c>
    </row>
    <row r="249" spans="1:16" ht="12.75">
      <c r="A249" t="s">
        <v>49</v>
      </c>
      <c s="34" t="s">
        <v>520</v>
      </c>
      <c s="34" t="s">
        <v>521</v>
      </c>
      <c s="35" t="s">
        <v>47</v>
      </c>
      <c s="6" t="s">
        <v>522</v>
      </c>
      <c s="36" t="s">
        <v>53</v>
      </c>
      <c s="37">
        <v>15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56</v>
      </c>
    </row>
    <row r="251" spans="1:5" ht="12.75">
      <c r="A251" s="35" t="s">
        <v>57</v>
      </c>
      <c r="E251" s="40" t="s">
        <v>523</v>
      </c>
    </row>
    <row r="252" spans="1:5" ht="12.75">
      <c r="A252" t="s">
        <v>59</v>
      </c>
      <c r="E252" s="39" t="s">
        <v>60</v>
      </c>
    </row>
    <row r="253" spans="1:16" ht="12.75">
      <c r="A253" t="s">
        <v>49</v>
      </c>
      <c s="34" t="s">
        <v>524</v>
      </c>
      <c s="34" t="s">
        <v>525</v>
      </c>
      <c s="35" t="s">
        <v>47</v>
      </c>
      <c s="6" t="s">
        <v>526</v>
      </c>
      <c s="36" t="s">
        <v>53</v>
      </c>
      <c s="37">
        <v>11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527</v>
      </c>
    </row>
    <row r="255" spans="1:5" ht="12.75">
      <c r="A255" s="35" t="s">
        <v>57</v>
      </c>
      <c r="E255" s="40" t="s">
        <v>528</v>
      </c>
    </row>
    <row r="256" spans="1:5" ht="12.75">
      <c r="A256" t="s">
        <v>59</v>
      </c>
      <c r="E256" s="39" t="s">
        <v>60</v>
      </c>
    </row>
    <row r="257" spans="1:16" ht="12.75">
      <c r="A257" t="s">
        <v>49</v>
      </c>
      <c s="34" t="s">
        <v>529</v>
      </c>
      <c s="34" t="s">
        <v>530</v>
      </c>
      <c s="35" t="s">
        <v>47</v>
      </c>
      <c s="6" t="s">
        <v>531</v>
      </c>
      <c s="36" t="s">
        <v>259</v>
      </c>
      <c s="37">
        <v>10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532</v>
      </c>
    </row>
    <row r="259" spans="1:5" ht="12.75">
      <c r="A259" s="35" t="s">
        <v>57</v>
      </c>
      <c r="E259" s="40" t="s">
        <v>533</v>
      </c>
    </row>
    <row r="260" spans="1:5" ht="12.75">
      <c r="A260" t="s">
        <v>59</v>
      </c>
      <c r="E260" s="39" t="s">
        <v>60</v>
      </c>
    </row>
    <row r="261" spans="1:16" ht="12.75">
      <c r="A261" t="s">
        <v>49</v>
      </c>
      <c s="34" t="s">
        <v>534</v>
      </c>
      <c s="34" t="s">
        <v>535</v>
      </c>
      <c s="35" t="s">
        <v>47</v>
      </c>
      <c s="6" t="s">
        <v>536</v>
      </c>
      <c s="36" t="s">
        <v>53</v>
      </c>
      <c s="37">
        <v>12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537</v>
      </c>
    </row>
    <row r="264" spans="1:5" ht="12.75">
      <c r="A264" t="s">
        <v>59</v>
      </c>
      <c r="E264" s="39" t="s">
        <v>60</v>
      </c>
    </row>
    <row r="265" spans="1:16" ht="12.75">
      <c r="A265" t="s">
        <v>49</v>
      </c>
      <c s="34" t="s">
        <v>538</v>
      </c>
      <c s="34" t="s">
        <v>539</v>
      </c>
      <c s="35" t="s">
        <v>47</v>
      </c>
      <c s="6" t="s">
        <v>540</v>
      </c>
      <c s="36" t="s">
        <v>283</v>
      </c>
      <c s="37">
        <v>26.712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541</v>
      </c>
    </row>
    <row r="268" spans="1:5" ht="12.75">
      <c r="A268" t="s">
        <v>59</v>
      </c>
      <c r="E268" s="39" t="s">
        <v>60</v>
      </c>
    </row>
    <row r="269" spans="1:16" ht="12.75">
      <c r="A269" t="s">
        <v>49</v>
      </c>
      <c s="34" t="s">
        <v>542</v>
      </c>
      <c s="34" t="s">
        <v>543</v>
      </c>
      <c s="35" t="s">
        <v>47</v>
      </c>
      <c s="6" t="s">
        <v>544</v>
      </c>
      <c s="36" t="s">
        <v>53</v>
      </c>
      <c s="37">
        <v>8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545</v>
      </c>
    </row>
    <row r="272" spans="1:5" ht="12.75">
      <c r="A272" t="s">
        <v>59</v>
      </c>
      <c r="E272" s="39" t="s">
        <v>60</v>
      </c>
    </row>
    <row r="273" spans="1:16" ht="12.75">
      <c r="A273" t="s">
        <v>49</v>
      </c>
      <c s="34" t="s">
        <v>546</v>
      </c>
      <c s="34" t="s">
        <v>547</v>
      </c>
      <c s="35" t="s">
        <v>47</v>
      </c>
      <c s="6" t="s">
        <v>548</v>
      </c>
      <c s="36" t="s">
        <v>53</v>
      </c>
      <c s="37">
        <v>10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549</v>
      </c>
    </row>
    <row r="276" spans="1:5" ht="12.75">
      <c r="A276" t="s">
        <v>59</v>
      </c>
      <c r="E276" s="39" t="s">
        <v>60</v>
      </c>
    </row>
    <row r="277" spans="1:16" ht="12.75">
      <c r="A277" t="s">
        <v>49</v>
      </c>
      <c s="34" t="s">
        <v>550</v>
      </c>
      <c s="34" t="s">
        <v>551</v>
      </c>
      <c s="35" t="s">
        <v>47</v>
      </c>
      <c s="6" t="s">
        <v>552</v>
      </c>
      <c s="36" t="s">
        <v>65</v>
      </c>
      <c s="37">
        <v>7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25.5">
      <c r="A279" s="35" t="s">
        <v>57</v>
      </c>
      <c r="E279" s="40" t="s">
        <v>553</v>
      </c>
    </row>
    <row r="280" spans="1:5" ht="12.75">
      <c r="A280" t="s">
        <v>59</v>
      </c>
      <c r="E280" s="39" t="s">
        <v>60</v>
      </c>
    </row>
    <row r="281" spans="1:16" ht="12.75">
      <c r="A281" t="s">
        <v>49</v>
      </c>
      <c s="34" t="s">
        <v>554</v>
      </c>
      <c s="34" t="s">
        <v>555</v>
      </c>
      <c s="35" t="s">
        <v>47</v>
      </c>
      <c s="6" t="s">
        <v>556</v>
      </c>
      <c s="36" t="s">
        <v>283</v>
      </c>
      <c s="37">
        <v>314.8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557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558</v>
      </c>
    </row>
    <row r="284" spans="1:5" ht="12.75">
      <c r="A284" t="s">
        <v>59</v>
      </c>
      <c r="E284" s="39" t="s">
        <v>60</v>
      </c>
    </row>
    <row r="285" spans="1:16" ht="12.75">
      <c r="A285" t="s">
        <v>49</v>
      </c>
      <c s="34" t="s">
        <v>559</v>
      </c>
      <c s="34" t="s">
        <v>560</v>
      </c>
      <c s="35" t="s">
        <v>47</v>
      </c>
      <c s="6" t="s">
        <v>561</v>
      </c>
      <c s="36" t="s">
        <v>283</v>
      </c>
      <c s="37">
        <v>24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557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25.5">
      <c r="A287" s="35" t="s">
        <v>57</v>
      </c>
      <c r="E287" s="40" t="s">
        <v>562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563</v>
      </c>
      <c s="34" t="s">
        <v>564</v>
      </c>
      <c s="35" t="s">
        <v>47</v>
      </c>
      <c s="6" t="s">
        <v>565</v>
      </c>
      <c s="36" t="s">
        <v>53</v>
      </c>
      <c s="37">
        <v>24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566</v>
      </c>
    </row>
    <row r="292" spans="1:5" ht="12.75">
      <c r="A292" t="s">
        <v>59</v>
      </c>
      <c r="E292" s="39" t="s">
        <v>60</v>
      </c>
    </row>
    <row r="293" spans="1:16" ht="12.75">
      <c r="A293" t="s">
        <v>49</v>
      </c>
      <c s="34" t="s">
        <v>567</v>
      </c>
      <c s="34" t="s">
        <v>568</v>
      </c>
      <c s="35" t="s">
        <v>47</v>
      </c>
      <c s="6" t="s">
        <v>569</v>
      </c>
      <c s="36" t="s">
        <v>259</v>
      </c>
      <c s="37">
        <v>85.8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570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571</v>
      </c>
      <c s="34" t="s">
        <v>572</v>
      </c>
      <c s="35" t="s">
        <v>47</v>
      </c>
      <c s="6" t="s">
        <v>573</v>
      </c>
      <c s="36" t="s">
        <v>383</v>
      </c>
      <c s="37">
        <v>1716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574</v>
      </c>
    </row>
    <row r="300" spans="1:5" ht="12.75">
      <c r="A300" t="s">
        <v>59</v>
      </c>
      <c r="E300" s="39" t="s">
        <v>60</v>
      </c>
    </row>
    <row r="301" spans="1:16" ht="12.75">
      <c r="A301" t="s">
        <v>49</v>
      </c>
      <c s="34" t="s">
        <v>575</v>
      </c>
      <c s="34" t="s">
        <v>576</v>
      </c>
      <c s="35" t="s">
        <v>47</v>
      </c>
      <c s="6" t="s">
        <v>577</v>
      </c>
      <c s="36" t="s">
        <v>53</v>
      </c>
      <c s="37">
        <v>15.887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578</v>
      </c>
    </row>
    <row r="304" spans="1:5" ht="12.75">
      <c r="A304" t="s">
        <v>59</v>
      </c>
      <c r="E304" s="39" t="s">
        <v>60</v>
      </c>
    </row>
    <row r="305" spans="1:16" ht="25.5">
      <c r="A305" t="s">
        <v>49</v>
      </c>
      <c s="34" t="s">
        <v>579</v>
      </c>
      <c s="34" t="s">
        <v>580</v>
      </c>
      <c s="35" t="s">
        <v>47</v>
      </c>
      <c s="6" t="s">
        <v>581</v>
      </c>
      <c s="36" t="s">
        <v>582</v>
      </c>
      <c s="37">
        <v>9.886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583</v>
      </c>
    </row>
    <row r="308" spans="1:5" ht="12.75">
      <c r="A308" t="s">
        <v>59</v>
      </c>
      <c r="E308" s="39" t="s">
        <v>60</v>
      </c>
    </row>
    <row r="309" spans="1:16" ht="12.75">
      <c r="A309" t="s">
        <v>49</v>
      </c>
      <c s="34" t="s">
        <v>584</v>
      </c>
      <c s="34" t="s">
        <v>585</v>
      </c>
      <c s="35" t="s">
        <v>47</v>
      </c>
      <c s="6" t="s">
        <v>586</v>
      </c>
      <c s="36" t="s">
        <v>53</v>
      </c>
      <c s="37">
        <v>25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56</v>
      </c>
    </row>
    <row r="311" spans="1:5" ht="12.75">
      <c r="A311" s="35" t="s">
        <v>57</v>
      </c>
      <c r="E311" s="40" t="s">
        <v>587</v>
      </c>
    </row>
    <row r="312" spans="1:5" ht="12.75">
      <c r="A312" t="s">
        <v>59</v>
      </c>
      <c r="E312" s="39" t="s">
        <v>60</v>
      </c>
    </row>
    <row r="313" spans="1:16" ht="25.5">
      <c r="A313" t="s">
        <v>49</v>
      </c>
      <c s="34" t="s">
        <v>588</v>
      </c>
      <c s="34" t="s">
        <v>589</v>
      </c>
      <c s="35" t="s">
        <v>47</v>
      </c>
      <c s="6" t="s">
        <v>590</v>
      </c>
      <c s="36" t="s">
        <v>582</v>
      </c>
      <c s="37">
        <v>74.145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591</v>
      </c>
    </row>
    <row r="316" spans="1:5" ht="12.75">
      <c r="A316" t="s">
        <v>59</v>
      </c>
      <c r="E316" s="39" t="s">
        <v>60</v>
      </c>
    </row>
    <row r="317" spans="1:16" ht="12.75">
      <c r="A317" t="s">
        <v>49</v>
      </c>
      <c s="34" t="s">
        <v>592</v>
      </c>
      <c s="34" t="s">
        <v>593</v>
      </c>
      <c s="35" t="s">
        <v>47</v>
      </c>
      <c s="6" t="s">
        <v>594</v>
      </c>
      <c s="36" t="s">
        <v>283</v>
      </c>
      <c s="37">
        <v>42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56</v>
      </c>
    </row>
    <row r="319" spans="1:5" ht="12.75">
      <c r="A319" s="35" t="s">
        <v>57</v>
      </c>
      <c r="E319" s="40" t="s">
        <v>595</v>
      </c>
    </row>
    <row r="320" spans="1:5" ht="12.75">
      <c r="A320" t="s">
        <v>59</v>
      </c>
      <c r="E320" s="39" t="s">
        <v>60</v>
      </c>
    </row>
    <row r="321" spans="1:16" ht="25.5">
      <c r="A321" t="s">
        <v>49</v>
      </c>
      <c s="34" t="s">
        <v>596</v>
      </c>
      <c s="34" t="s">
        <v>597</v>
      </c>
      <c s="35" t="s">
        <v>47</v>
      </c>
      <c s="6" t="s">
        <v>598</v>
      </c>
      <c s="36" t="s">
        <v>582</v>
      </c>
      <c s="37">
        <v>420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599</v>
      </c>
    </row>
    <row r="324" spans="1:5" ht="12.75">
      <c r="A324" t="s">
        <v>59</v>
      </c>
      <c r="E324" s="39" t="s">
        <v>60</v>
      </c>
    </row>
    <row r="325" spans="1:16" ht="12.75">
      <c r="A325" t="s">
        <v>49</v>
      </c>
      <c s="34" t="s">
        <v>600</v>
      </c>
      <c s="34" t="s">
        <v>601</v>
      </c>
      <c s="35" t="s">
        <v>47</v>
      </c>
      <c s="6" t="s">
        <v>602</v>
      </c>
      <c s="36" t="s">
        <v>65</v>
      </c>
      <c s="37">
        <v>7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603</v>
      </c>
    </row>
    <row r="328" spans="1:5" ht="12.75">
      <c r="A328" t="s">
        <v>59</v>
      </c>
      <c r="E328" s="39" t="s">
        <v>60</v>
      </c>
    </row>
    <row r="329" spans="1:16" ht="12.75">
      <c r="A329" t="s">
        <v>49</v>
      </c>
      <c s="34" t="s">
        <v>604</v>
      </c>
      <c s="34" t="s">
        <v>605</v>
      </c>
      <c s="35" t="s">
        <v>47</v>
      </c>
      <c s="6" t="s">
        <v>606</v>
      </c>
      <c s="36" t="s">
        <v>582</v>
      </c>
      <c s="37">
        <v>8.68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607</v>
      </c>
    </row>
    <row r="332" spans="1:5" ht="12.75">
      <c r="A332" t="s">
        <v>59</v>
      </c>
      <c r="E332" s="39" t="s">
        <v>60</v>
      </c>
    </row>
    <row r="333" spans="1:16" ht="12.75">
      <c r="A333" t="s">
        <v>49</v>
      </c>
      <c s="34" t="s">
        <v>608</v>
      </c>
      <c s="34" t="s">
        <v>609</v>
      </c>
      <c s="35" t="s">
        <v>47</v>
      </c>
      <c s="6" t="s">
        <v>610</v>
      </c>
      <c s="36" t="s">
        <v>53</v>
      </c>
      <c s="37">
        <v>8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611</v>
      </c>
    </row>
    <row r="335" spans="1:5" ht="12.75">
      <c r="A335" s="35" t="s">
        <v>57</v>
      </c>
      <c r="E335" s="40" t="s">
        <v>612</v>
      </c>
    </row>
    <row r="336" spans="1:5" ht="12.75">
      <c r="A336" t="s">
        <v>59</v>
      </c>
      <c r="E336" s="39" t="s">
        <v>60</v>
      </c>
    </row>
    <row r="337" spans="1:16" ht="12.75">
      <c r="A337" t="s">
        <v>49</v>
      </c>
      <c s="34" t="s">
        <v>613</v>
      </c>
      <c s="34" t="s">
        <v>614</v>
      </c>
      <c s="35" t="s">
        <v>47</v>
      </c>
      <c s="6" t="s">
        <v>615</v>
      </c>
      <c s="36" t="s">
        <v>53</v>
      </c>
      <c s="37">
        <v>8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611</v>
      </c>
    </row>
    <row r="339" spans="1:5" ht="12.75">
      <c r="A339" s="35" t="s">
        <v>57</v>
      </c>
      <c r="E339" s="40" t="s">
        <v>616</v>
      </c>
    </row>
    <row r="340" spans="1:5" ht="12.75">
      <c r="A340" t="s">
        <v>59</v>
      </c>
      <c r="E340" s="39" t="s">
        <v>60</v>
      </c>
    </row>
    <row r="341" spans="1:16" ht="12.75">
      <c r="A341" t="s">
        <v>49</v>
      </c>
      <c s="34" t="s">
        <v>617</v>
      </c>
      <c s="34" t="s">
        <v>618</v>
      </c>
      <c s="35" t="s">
        <v>47</v>
      </c>
      <c s="6" t="s">
        <v>619</v>
      </c>
      <c s="36" t="s">
        <v>259</v>
      </c>
      <c s="37">
        <v>5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620</v>
      </c>
    </row>
    <row r="343" spans="1:5" ht="12.75">
      <c r="A343" s="35" t="s">
        <v>57</v>
      </c>
      <c r="E343" s="40" t="s">
        <v>51</v>
      </c>
    </row>
    <row r="344" spans="1:5" ht="12.75">
      <c r="A344" t="s">
        <v>59</v>
      </c>
      <c r="E344" s="39" t="s">
        <v>60</v>
      </c>
    </row>
    <row r="345" spans="1:16" ht="12.75">
      <c r="A345" t="s">
        <v>49</v>
      </c>
      <c s="34" t="s">
        <v>621</v>
      </c>
      <c s="34" t="s">
        <v>622</v>
      </c>
      <c s="35" t="s">
        <v>47</v>
      </c>
      <c s="6" t="s">
        <v>623</v>
      </c>
      <c s="36" t="s">
        <v>259</v>
      </c>
      <c s="37">
        <v>1530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27</v>
      </c>
    </row>
    <row r="346" spans="1:5" ht="12.75">
      <c r="A346" s="35" t="s">
        <v>55</v>
      </c>
      <c r="E346" s="39" t="s">
        <v>624</v>
      </c>
    </row>
    <row r="347" spans="1:5" ht="12.75">
      <c r="A347" s="35" t="s">
        <v>57</v>
      </c>
      <c r="E347" s="40" t="s">
        <v>625</v>
      </c>
    </row>
    <row r="348" spans="1:5" ht="12.75">
      <c r="A348" t="s">
        <v>59</v>
      </c>
      <c r="E348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626</v>
      </c>
      <c r="E4" s="26" t="s">
        <v>627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630</v>
      </c>
      <c r="E8" s="30" t="s">
        <v>629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631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49</v>
      </c>
      <c s="34" t="s">
        <v>47</v>
      </c>
      <c s="34" t="s">
        <v>632</v>
      </c>
      <c s="35" t="s">
        <v>51</v>
      </c>
      <c s="6" t="s">
        <v>633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93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202</v>
      </c>
      <c s="35" t="s">
        <v>51</v>
      </c>
      <c s="6" t="s">
        <v>203</v>
      </c>
      <c s="36" t="s">
        <v>53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634</v>
      </c>
      <c s="35" t="s">
        <v>51</v>
      </c>
      <c s="6" t="s">
        <v>635</v>
      </c>
      <c s="36" t="s">
        <v>53</v>
      </c>
      <c s="37">
        <v>670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636</v>
      </c>
      <c s="35" t="s">
        <v>51</v>
      </c>
      <c s="6" t="s">
        <v>637</v>
      </c>
      <c s="36" t="s">
        <v>65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638</v>
      </c>
      <c s="35" t="s">
        <v>51</v>
      </c>
      <c s="6" t="s">
        <v>275</v>
      </c>
      <c s="36" t="s">
        <v>53</v>
      </c>
      <c s="37">
        <v>720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639</v>
      </c>
      <c s="35" t="s">
        <v>51</v>
      </c>
      <c s="6" t="s">
        <v>640</v>
      </c>
      <c s="36" t="s">
        <v>53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641</v>
      </c>
      <c s="35" t="s">
        <v>51</v>
      </c>
      <c s="6" t="s">
        <v>642</v>
      </c>
      <c s="36" t="s">
        <v>53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643</v>
      </c>
      <c s="35" t="s">
        <v>51</v>
      </c>
      <c s="6" t="s">
        <v>644</v>
      </c>
      <c s="36" t="s">
        <v>65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645</v>
      </c>
      <c s="35" t="s">
        <v>51</v>
      </c>
      <c s="6" t="s">
        <v>646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87</v>
      </c>
      <c s="34" t="s">
        <v>647</v>
      </c>
      <c s="35" t="s">
        <v>51</v>
      </c>
      <c s="6" t="s">
        <v>648</v>
      </c>
      <c s="36" t="s">
        <v>65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366</v>
      </c>
      <c s="34" t="s">
        <v>649</v>
      </c>
      <c s="35" t="s">
        <v>51</v>
      </c>
      <c s="6" t="s">
        <v>650</v>
      </c>
      <c s="36" t="s">
        <v>65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370</v>
      </c>
      <c s="34" t="s">
        <v>70</v>
      </c>
      <c s="35" t="s">
        <v>51</v>
      </c>
      <c s="6" t="s">
        <v>651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652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90</v>
      </c>
      <c s="34" t="s">
        <v>78</v>
      </c>
      <c s="35" t="s">
        <v>51</v>
      </c>
      <c s="6" t="s">
        <v>653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652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95</v>
      </c>
      <c s="34" t="s">
        <v>654</v>
      </c>
      <c s="35" t="s">
        <v>51</v>
      </c>
      <c s="6" t="s">
        <v>655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99</v>
      </c>
      <c s="34" t="s">
        <v>656</v>
      </c>
      <c s="35" t="s">
        <v>51</v>
      </c>
      <c s="6" t="s">
        <v>657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658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107</v>
      </c>
      <c s="34" t="s">
        <v>659</v>
      </c>
      <c s="35" t="s">
        <v>51</v>
      </c>
      <c s="6" t="s">
        <v>660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658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111</v>
      </c>
      <c s="34" t="s">
        <v>661</v>
      </c>
      <c s="35" t="s">
        <v>51</v>
      </c>
      <c s="6" t="s">
        <v>662</v>
      </c>
      <c s="36" t="s">
        <v>65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114</v>
      </c>
      <c s="34" t="s">
        <v>663</v>
      </c>
      <c s="35" t="s">
        <v>51</v>
      </c>
      <c s="6" t="s">
        <v>664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120</v>
      </c>
      <c s="34" t="s">
        <v>665</v>
      </c>
      <c s="35" t="s">
        <v>51</v>
      </c>
      <c s="6" t="s">
        <v>666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25.5">
      <c r="A86" t="s">
        <v>49</v>
      </c>
      <c s="34" t="s">
        <v>126</v>
      </c>
      <c s="34" t="s">
        <v>667</v>
      </c>
      <c s="35" t="s">
        <v>51</v>
      </c>
      <c s="6" t="s">
        <v>668</v>
      </c>
      <c s="36" t="s">
        <v>65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25.5">
      <c r="A90" t="s">
        <v>49</v>
      </c>
      <c s="34" t="s">
        <v>129</v>
      </c>
      <c s="34" t="s">
        <v>669</v>
      </c>
      <c s="35" t="s">
        <v>51</v>
      </c>
      <c s="6" t="s">
        <v>670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132</v>
      </c>
      <c s="34" t="s">
        <v>671</v>
      </c>
      <c s="35" t="s">
        <v>51</v>
      </c>
      <c s="6" t="s">
        <v>672</v>
      </c>
      <c s="36" t="s">
        <v>170</v>
      </c>
      <c s="37">
        <v>60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139</v>
      </c>
      <c s="34" t="s">
        <v>673</v>
      </c>
      <c s="35" t="s">
        <v>51</v>
      </c>
      <c s="6" t="s">
        <v>674</v>
      </c>
      <c s="36" t="s">
        <v>259</v>
      </c>
      <c s="37">
        <v>15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142</v>
      </c>
      <c s="34" t="s">
        <v>675</v>
      </c>
      <c s="35" t="s">
        <v>51</v>
      </c>
      <c s="6" t="s">
        <v>676</v>
      </c>
      <c s="36" t="s">
        <v>259</v>
      </c>
      <c s="37">
        <v>160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145</v>
      </c>
      <c s="34" t="s">
        <v>265</v>
      </c>
      <c s="35" t="s">
        <v>51</v>
      </c>
      <c s="6" t="s">
        <v>266</v>
      </c>
      <c s="36" t="s">
        <v>259</v>
      </c>
      <c s="37">
        <v>160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151</v>
      </c>
      <c s="34" t="s">
        <v>271</v>
      </c>
      <c s="35" t="s">
        <v>51</v>
      </c>
      <c s="6" t="s">
        <v>272</v>
      </c>
      <c s="36" t="s">
        <v>53</v>
      </c>
      <c s="37">
        <v>35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157</v>
      </c>
      <c s="34" t="s">
        <v>278</v>
      </c>
      <c s="35" t="s">
        <v>51</v>
      </c>
      <c s="6" t="s">
        <v>279</v>
      </c>
      <c s="36" t="s">
        <v>259</v>
      </c>
      <c s="37">
        <v>65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163</v>
      </c>
      <c s="34" t="s">
        <v>213</v>
      </c>
      <c s="35" t="s">
        <v>51</v>
      </c>
      <c s="6" t="s">
        <v>214</v>
      </c>
      <c s="36" t="s">
        <v>65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167</v>
      </c>
      <c s="34" t="s">
        <v>204</v>
      </c>
      <c s="35" t="s">
        <v>51</v>
      </c>
      <c s="6" t="s">
        <v>205</v>
      </c>
      <c s="36" t="s">
        <v>65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171</v>
      </c>
      <c s="34" t="s">
        <v>677</v>
      </c>
      <c s="35" t="s">
        <v>51</v>
      </c>
      <c s="6" t="s">
        <v>678</v>
      </c>
      <c s="36" t="s">
        <v>53</v>
      </c>
      <c s="37">
        <v>700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25.5">
      <c r="A130" t="s">
        <v>49</v>
      </c>
      <c s="34" t="s">
        <v>174</v>
      </c>
      <c s="34" t="s">
        <v>679</v>
      </c>
      <c s="35" t="s">
        <v>51</v>
      </c>
      <c s="6" t="s">
        <v>680</v>
      </c>
      <c s="36" t="s">
        <v>337</v>
      </c>
      <c s="37">
        <v>0.25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177</v>
      </c>
      <c s="34" t="s">
        <v>112</v>
      </c>
      <c s="35" t="s">
        <v>51</v>
      </c>
      <c s="6" t="s">
        <v>681</v>
      </c>
      <c s="36" t="s">
        <v>65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652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